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2011" sheetId="1" r:id="rId1"/>
    <sheet name="2010" sheetId="6" r:id="rId2"/>
    <sheet name="Лист2" sheetId="2" r:id="rId3"/>
    <sheet name="Лист3" sheetId="3" r:id="rId4"/>
  </sheets>
  <definedNames>
    <definedName name="_xlnm._FilterDatabase" localSheetId="1" hidden="1">'2010'!$A$3:$L$43</definedName>
    <definedName name="_xlnm._FilterDatabase" localSheetId="0" hidden="1">'2011'!$A$3:$L$43</definedName>
  </definedNames>
  <calcPr calcId="125725"/>
</workbook>
</file>

<file path=xl/calcChain.xml><?xml version="1.0" encoding="utf-8"?>
<calcChain xmlns="http://schemas.openxmlformats.org/spreadsheetml/2006/main">
  <c r="K4" i="6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J28" s="1"/>
  <c r="I29"/>
  <c r="I30"/>
  <c r="J30" s="1"/>
  <c r="I31"/>
  <c r="I32"/>
  <c r="J32" s="1"/>
  <c r="I33"/>
  <c r="I34"/>
  <c r="J34" s="1"/>
  <c r="I35"/>
  <c r="I36"/>
  <c r="J36" s="1"/>
  <c r="I37"/>
  <c r="I38"/>
  <c r="J38" s="1"/>
  <c r="I39"/>
  <c r="I40"/>
  <c r="I41"/>
  <c r="I42"/>
  <c r="I4"/>
  <c r="J40"/>
  <c r="H8"/>
  <c r="H33"/>
  <c r="H34"/>
  <c r="H35"/>
  <c r="H36"/>
  <c r="H37"/>
  <c r="H38"/>
  <c r="H39"/>
  <c r="H32"/>
  <c r="H27"/>
  <c r="H24"/>
  <c r="H20"/>
  <c r="H16"/>
  <c r="H13"/>
  <c r="H10"/>
  <c r="H31"/>
  <c r="H30"/>
  <c r="H29"/>
  <c r="H28"/>
  <c r="H26"/>
  <c r="J26" s="1"/>
  <c r="H25"/>
  <c r="H23"/>
  <c r="H22"/>
  <c r="H21"/>
  <c r="H19"/>
  <c r="H18"/>
  <c r="J18" s="1"/>
  <c r="H17"/>
  <c r="H15"/>
  <c r="J15" s="1"/>
  <c r="H14"/>
  <c r="H12"/>
  <c r="J12" s="1"/>
  <c r="H11"/>
  <c r="H9"/>
  <c r="J9" s="1"/>
  <c r="H7"/>
  <c r="H6"/>
  <c r="J6" s="1"/>
  <c r="H5"/>
  <c r="H4"/>
  <c r="J4" s="1"/>
  <c r="J5"/>
  <c r="J7"/>
  <c r="J11"/>
  <c r="J14"/>
  <c r="J17"/>
  <c r="J19"/>
  <c r="J21"/>
  <c r="J22"/>
  <c r="J23"/>
  <c r="J25"/>
  <c r="J29"/>
  <c r="J31"/>
  <c r="J33"/>
  <c r="J35"/>
  <c r="J37"/>
  <c r="J39"/>
  <c r="F42"/>
  <c r="F41"/>
  <c r="F40"/>
  <c r="F27"/>
  <c r="F24"/>
  <c r="F20"/>
  <c r="F16"/>
  <c r="F13"/>
  <c r="F10"/>
  <c r="F8"/>
  <c r="E43"/>
  <c r="G42"/>
  <c r="G41"/>
  <c r="G40"/>
  <c r="G39"/>
  <c r="G37"/>
  <c r="G35"/>
  <c r="G33"/>
  <c r="G32"/>
  <c r="C31"/>
  <c r="C30"/>
  <c r="C28"/>
  <c r="C23"/>
  <c r="C22"/>
  <c r="C19"/>
  <c r="C17"/>
  <c r="C15"/>
  <c r="C12"/>
  <c r="F43"/>
  <c r="F42" i="1"/>
  <c r="F41"/>
  <c r="F40"/>
  <c r="F27"/>
  <c r="F24"/>
  <c r="F20"/>
  <c r="F16"/>
  <c r="F13"/>
  <c r="F10"/>
  <c r="F8"/>
  <c r="F43" s="1"/>
  <c r="H33"/>
  <c r="H34"/>
  <c r="H35"/>
  <c r="H36"/>
  <c r="H37"/>
  <c r="H38"/>
  <c r="H39"/>
  <c r="H32"/>
  <c r="H27"/>
  <c r="H24"/>
  <c r="H20"/>
  <c r="H16"/>
  <c r="H13"/>
  <c r="H10"/>
  <c r="H8"/>
  <c r="H31"/>
  <c r="H30"/>
  <c r="H29"/>
  <c r="H28"/>
  <c r="H26"/>
  <c r="H25"/>
  <c r="H23"/>
  <c r="H22"/>
  <c r="H21"/>
  <c r="H19"/>
  <c r="H18"/>
  <c r="H17"/>
  <c r="H15"/>
  <c r="H14"/>
  <c r="H12"/>
  <c r="H11"/>
  <c r="H9"/>
  <c r="H7"/>
  <c r="H6"/>
  <c r="H5"/>
  <c r="H4"/>
  <c r="I8"/>
  <c r="I4"/>
  <c r="E43"/>
  <c r="G39"/>
  <c r="G37"/>
  <c r="G35"/>
  <c r="G33"/>
  <c r="I33" s="1"/>
  <c r="J33" s="1"/>
  <c r="G32"/>
  <c r="I39"/>
  <c r="J39" s="1"/>
  <c r="I37"/>
  <c r="J37" s="1"/>
  <c r="I35"/>
  <c r="J35" s="1"/>
  <c r="G41"/>
  <c r="I41" s="1"/>
  <c r="J41" s="1"/>
  <c r="K41" s="1"/>
  <c r="G42"/>
  <c r="I42" s="1"/>
  <c r="J42" s="1"/>
  <c r="G40"/>
  <c r="I40" s="1"/>
  <c r="J40" s="1"/>
  <c r="I38"/>
  <c r="J38" s="1"/>
  <c r="I36"/>
  <c r="J36" s="1"/>
  <c r="I34"/>
  <c r="J34" s="1"/>
  <c r="I32"/>
  <c r="I29"/>
  <c r="J29" s="1"/>
  <c r="I26"/>
  <c r="J26" s="1"/>
  <c r="I25"/>
  <c r="I27"/>
  <c r="J27" s="1"/>
  <c r="I21"/>
  <c r="I24"/>
  <c r="J24" s="1"/>
  <c r="I20"/>
  <c r="J20" s="1"/>
  <c r="I18"/>
  <c r="J18" s="1"/>
  <c r="I16"/>
  <c r="J16" s="1"/>
  <c r="I14"/>
  <c r="J14" s="1"/>
  <c r="I13"/>
  <c r="J13" s="1"/>
  <c r="I11"/>
  <c r="J11" s="1"/>
  <c r="J8"/>
  <c r="I9"/>
  <c r="J9" s="1"/>
  <c r="I10"/>
  <c r="I7"/>
  <c r="I6"/>
  <c r="I5"/>
  <c r="J5" s="1"/>
  <c r="J4"/>
  <c r="C23"/>
  <c r="I23" s="1"/>
  <c r="C22"/>
  <c r="I22" s="1"/>
  <c r="J22" s="1"/>
  <c r="C15"/>
  <c r="I15" s="1"/>
  <c r="C12"/>
  <c r="I12" s="1"/>
  <c r="J12" s="1"/>
  <c r="H40" i="6" l="1"/>
  <c r="H42"/>
  <c r="J42" s="1"/>
  <c r="H41"/>
  <c r="J41" s="1"/>
  <c r="K41" s="1"/>
  <c r="J27"/>
  <c r="J24"/>
  <c r="J20"/>
  <c r="J13"/>
  <c r="J10"/>
  <c r="J8"/>
  <c r="J16"/>
  <c r="K11"/>
  <c r="K14"/>
  <c r="K24"/>
  <c r="K26"/>
  <c r="K29"/>
  <c r="K5"/>
  <c r="K6"/>
  <c r="K7"/>
  <c r="K25"/>
  <c r="K34"/>
  <c r="K38"/>
  <c r="K22"/>
  <c r="K28"/>
  <c r="K31"/>
  <c r="K19"/>
  <c r="K33"/>
  <c r="K37"/>
  <c r="K9"/>
  <c r="K18"/>
  <c r="K21"/>
  <c r="K36"/>
  <c r="H41" i="1"/>
  <c r="H42"/>
  <c r="H40"/>
  <c r="J15"/>
  <c r="K15" s="1"/>
  <c r="J23"/>
  <c r="K23" s="1"/>
  <c r="J32"/>
  <c r="K32" s="1"/>
  <c r="K36"/>
  <c r="K40"/>
  <c r="J7"/>
  <c r="K7" s="1"/>
  <c r="J21"/>
  <c r="K21" s="1"/>
  <c r="J25"/>
  <c r="K25" s="1"/>
  <c r="K5"/>
  <c r="K11"/>
  <c r="K13"/>
  <c r="K27"/>
  <c r="K34"/>
  <c r="K38"/>
  <c r="K42"/>
  <c r="J6"/>
  <c r="K6" s="1"/>
  <c r="J10"/>
  <c r="K10" s="1"/>
  <c r="K9"/>
  <c r="K29"/>
  <c r="K26"/>
  <c r="K24"/>
  <c r="K22"/>
  <c r="K20"/>
  <c r="K18"/>
  <c r="K16"/>
  <c r="K14"/>
  <c r="K12"/>
  <c r="K8"/>
  <c r="K4"/>
  <c r="K39"/>
  <c r="K37"/>
  <c r="K35"/>
  <c r="K33"/>
  <c r="C31"/>
  <c r="I31" s="1"/>
  <c r="C30"/>
  <c r="I30" s="1"/>
  <c r="K27" i="6" l="1"/>
  <c r="K20"/>
  <c r="K16"/>
  <c r="K10"/>
  <c r="K8"/>
  <c r="H43"/>
  <c r="K13"/>
  <c r="K42"/>
  <c r="K40"/>
  <c r="K32"/>
  <c r="K15"/>
  <c r="K39"/>
  <c r="K35"/>
  <c r="K30"/>
  <c r="K23"/>
  <c r="K17"/>
  <c r="K12"/>
  <c r="J43"/>
  <c r="I43"/>
  <c r="H43" i="1"/>
  <c r="J30"/>
  <c r="K30" s="1"/>
  <c r="J31"/>
  <c r="K31" s="1"/>
  <c r="C28"/>
  <c r="I28" s="1"/>
  <c r="K43" i="6" l="1"/>
  <c r="J28" i="1"/>
  <c r="K28" s="1"/>
  <c r="C19"/>
  <c r="I19" s="1"/>
  <c r="C17"/>
  <c r="I17" s="1"/>
  <c r="I43" l="1"/>
  <c r="J17"/>
  <c r="J19"/>
  <c r="K19" s="1"/>
  <c r="K17" l="1"/>
  <c r="K43" s="1"/>
  <c r="J43"/>
</calcChain>
</file>

<file path=xl/sharedStrings.xml><?xml version="1.0" encoding="utf-8"?>
<sst xmlns="http://schemas.openxmlformats.org/spreadsheetml/2006/main" count="116" uniqueCount="32">
  <si>
    <t>N ТЗ</t>
  </si>
  <si>
    <t>ПИР (тыс.руб.)</t>
  </si>
  <si>
    <t>ЛЭП-10 кВ</t>
  </si>
  <si>
    <t>ЛЭП-0,4 кВ</t>
  </si>
  <si>
    <t>Всего</t>
  </si>
  <si>
    <t>Линия электропередач, КТП</t>
  </si>
  <si>
    <t>КТП</t>
  </si>
  <si>
    <t>ВЛ-0,4 кВ</t>
  </si>
  <si>
    <t>ЛЭП-6 кВ</t>
  </si>
  <si>
    <t>ВЛ-10 кВ</t>
  </si>
  <si>
    <t>ВЛИ-0,4 кВ</t>
  </si>
  <si>
    <t>1674588;1674965</t>
  </si>
  <si>
    <t>1815736;1815772;1815828</t>
  </si>
  <si>
    <t>ШУНО</t>
  </si>
  <si>
    <t>Светильники</t>
  </si>
  <si>
    <t>Кол-во (шт)</t>
  </si>
  <si>
    <t>1697471 1/2/3/4/5/6/7/8/9/10; 1699190/11/12/13/14/15/16/17/18</t>
  </si>
  <si>
    <t>1700907/1/2/3/4/5/6/7</t>
  </si>
  <si>
    <t>1654028;1654058;1653932</t>
  </si>
  <si>
    <t>1646981;1647111;1646056;1646559;1647341;1649244;1649622;1653201;1653617;1653767;1653850;1653886;1653429;1653266;1653317;1653341;1653470;1653497;1653535;1653572</t>
  </si>
  <si>
    <t>Микропроцессорная защита</t>
  </si>
  <si>
    <t>УКРУПНЕННЫЙ РАСЧЕТ СТОИМОСТИ ОБЪЕКТОВ ТЕХНОЛОГИЧЕСКОГО ПРИСОЕДИНЕНИЯ В ТЕКУЩИХ ЦЕНАХ 2010 ГОДА БЕЗ НДС</t>
  </si>
  <si>
    <t>Строительная длина (км), мощность (мВА)</t>
  </si>
  <si>
    <t>УКРУПНЕННЫЙ РАСЧЕТ СТОИМОСТИ ОБЪЕКТОВ ТЕХНОЛОГИЧЕСКОГО ПРИСОЕДИНЕНИЯ В ТЕКУЩИХ ЦЕНАХ 2011 ГОДА БЕЗ НДС</t>
  </si>
  <si>
    <t>ИТОГО</t>
  </si>
  <si>
    <t>Итого стоимость без ПИР (тыс.руб.)</t>
  </si>
  <si>
    <t>СМР (тыс.руб.)удельно</t>
  </si>
  <si>
    <t>Всего СМР (тыс.руб.)</t>
  </si>
  <si>
    <t>Стоимость оборудования (тыс.руб.) удельно</t>
  </si>
  <si>
    <t>Всего стоимость оборудования (тыс.руб.)</t>
  </si>
  <si>
    <t>Стоимость оборудования (тыс.руб.) удельно тек. Цены</t>
  </si>
  <si>
    <t>СМР (тыс.руб.)удельно тек.цены</t>
  </si>
</sst>
</file>

<file path=xl/styles.xml><?xml version="1.0" encoding="utf-8"?>
<styleSheet xmlns="http://schemas.openxmlformats.org/spreadsheetml/2006/main">
  <numFmts count="1">
    <numFmt numFmtId="164" formatCode="#,##0.000"/>
  </numFmts>
  <fonts count="7">
    <font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b/>
      <sz val="9"/>
      <color rgb="FFC00000"/>
      <name val="Calibri"/>
      <family val="2"/>
      <charset val="204"/>
      <scheme val="minor"/>
    </font>
    <font>
      <b/>
      <i/>
      <sz val="12"/>
      <color rgb="FFC0000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/>
    <xf numFmtId="0" fontId="0" fillId="0" borderId="3" xfId="0" applyBorder="1"/>
    <xf numFmtId="0" fontId="1" fillId="0" borderId="2" xfId="0" applyFont="1" applyBorder="1" applyAlignment="1">
      <alignment horizontal="center" vertical="center" wrapText="1"/>
    </xf>
    <xf numFmtId="0" fontId="0" fillId="0" borderId="6" xfId="0" applyBorder="1"/>
    <xf numFmtId="164" fontId="0" fillId="0" borderId="1" xfId="0" applyNumberFormat="1" applyBorder="1"/>
    <xf numFmtId="164" fontId="0" fillId="0" borderId="6" xfId="0" applyNumberFormat="1" applyBorder="1"/>
    <xf numFmtId="164" fontId="0" fillId="0" borderId="3" xfId="0" applyNumberFormat="1" applyBorder="1"/>
    <xf numFmtId="164" fontId="0" fillId="0" borderId="0" xfId="0" applyNumberFormat="1"/>
    <xf numFmtId="164" fontId="1" fillId="0" borderId="2" xfId="0" applyNumberFormat="1" applyFont="1" applyBorder="1" applyAlignment="1">
      <alignment horizontal="center" vertical="center" wrapText="1"/>
    </xf>
    <xf numFmtId="0" fontId="0" fillId="0" borderId="10" xfId="0" applyBorder="1"/>
    <xf numFmtId="164" fontId="0" fillId="0" borderId="10" xfId="0" applyNumberFormat="1" applyBorder="1"/>
    <xf numFmtId="0" fontId="0" fillId="0" borderId="9" xfId="0" applyBorder="1"/>
    <xf numFmtId="164" fontId="0" fillId="0" borderId="9" xfId="0" applyNumberFormat="1" applyBorder="1"/>
    <xf numFmtId="0" fontId="0" fillId="0" borderId="5" xfId="0" applyBorder="1"/>
    <xf numFmtId="164" fontId="0" fillId="0" borderId="5" xfId="0" applyNumberFormat="1" applyBorder="1"/>
    <xf numFmtId="0" fontId="0" fillId="0" borderId="6" xfId="0" applyBorder="1" applyAlignment="1">
      <alignment wrapText="1"/>
    </xf>
    <xf numFmtId="0" fontId="0" fillId="0" borderId="6" xfId="0" applyFill="1" applyBorder="1"/>
    <xf numFmtId="0" fontId="0" fillId="0" borderId="1" xfId="0" applyFill="1" applyBorder="1"/>
    <xf numFmtId="164" fontId="0" fillId="0" borderId="1" xfId="0" applyNumberFormat="1" applyFill="1" applyBorder="1"/>
    <xf numFmtId="164" fontId="0" fillId="0" borderId="6" xfId="0" applyNumberFormat="1" applyFill="1" applyBorder="1"/>
    <xf numFmtId="0" fontId="3" fillId="0" borderId="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" fontId="0" fillId="0" borderId="1" xfId="0" applyNumberFormat="1" applyFill="1" applyBorder="1"/>
    <xf numFmtId="1" fontId="0" fillId="0" borderId="6" xfId="0" applyNumberFormat="1" applyFill="1" applyBorder="1"/>
    <xf numFmtId="1" fontId="1" fillId="0" borderId="2" xfId="0" applyNumberFormat="1" applyFont="1" applyFill="1" applyBorder="1" applyAlignment="1">
      <alignment horizontal="center" vertical="center" wrapText="1"/>
    </xf>
    <xf numFmtId="1" fontId="0" fillId="0" borderId="9" xfId="0" applyNumberFormat="1" applyFill="1" applyBorder="1"/>
    <xf numFmtId="1" fontId="0" fillId="0" borderId="3" xfId="0" applyNumberFormat="1" applyFill="1" applyBorder="1"/>
    <xf numFmtId="1" fontId="0" fillId="0" borderId="10" xfId="0" applyNumberFormat="1" applyFill="1" applyBorder="1"/>
    <xf numFmtId="1" fontId="0" fillId="0" borderId="0" xfId="0" applyNumberFormat="1" applyFill="1"/>
    <xf numFmtId="1" fontId="0" fillId="0" borderId="5" xfId="0" applyNumberFormat="1" applyFill="1" applyBorder="1"/>
    <xf numFmtId="0" fontId="1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9" xfId="0" applyBorder="1" applyAlignment="1">
      <alignment wrapText="1"/>
    </xf>
    <xf numFmtId="1" fontId="0" fillId="0" borderId="11" xfId="0" applyNumberFormat="1" applyBorder="1"/>
    <xf numFmtId="164" fontId="5" fillId="0" borderId="0" xfId="0" applyNumberFormat="1" applyFont="1"/>
    <xf numFmtId="164" fontId="6" fillId="0" borderId="0" xfId="0" applyNumberFormat="1" applyFont="1"/>
    <xf numFmtId="0" fontId="3" fillId="0" borderId="5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9"/>
  <sheetViews>
    <sheetView zoomScaleNormal="100" workbookViewId="0">
      <pane ySplit="3" topLeftCell="A28" activePane="bottomLeft" state="frozen"/>
      <selection pane="bottomLeft" activeCell="K43" sqref="K43"/>
    </sheetView>
  </sheetViews>
  <sheetFormatPr defaultRowHeight="15"/>
  <cols>
    <col min="1" max="1" width="13.7109375" style="33" customWidth="1"/>
    <col min="2" max="2" width="23" customWidth="1"/>
    <col min="3" max="3" width="17.140625" style="8" customWidth="1"/>
    <col min="4" max="4" width="7.28515625" style="29" customWidth="1"/>
    <col min="5" max="8" width="17.140625" style="8" customWidth="1"/>
    <col min="9" max="9" width="19.140625" style="8" customWidth="1"/>
    <col min="10" max="10" width="20.7109375" style="8" customWidth="1"/>
    <col min="11" max="11" width="21.85546875" style="8" customWidth="1"/>
    <col min="12" max="12" width="10.140625" bestFit="1" customWidth="1"/>
  </cols>
  <sheetData>
    <row r="1" spans="1:12">
      <c r="A1" s="46" t="s">
        <v>23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2" ht="19.5" thickBot="1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2" ht="60.75" thickBot="1">
      <c r="A3" s="31" t="s">
        <v>0</v>
      </c>
      <c r="B3" s="3" t="s">
        <v>5</v>
      </c>
      <c r="C3" s="9" t="s">
        <v>22</v>
      </c>
      <c r="D3" s="25" t="s">
        <v>15</v>
      </c>
      <c r="E3" s="9" t="s">
        <v>28</v>
      </c>
      <c r="F3" s="39" t="s">
        <v>29</v>
      </c>
      <c r="G3" s="9" t="s">
        <v>26</v>
      </c>
      <c r="H3" s="39" t="s">
        <v>27</v>
      </c>
      <c r="I3" s="9" t="s">
        <v>25</v>
      </c>
      <c r="J3" s="39" t="s">
        <v>1</v>
      </c>
      <c r="K3" s="39" t="s">
        <v>4</v>
      </c>
    </row>
    <row r="4" spans="1:12" ht="16.5" thickTop="1" thickBot="1">
      <c r="A4" s="21">
        <v>1678411</v>
      </c>
      <c r="B4" s="12" t="s">
        <v>3</v>
      </c>
      <c r="C4" s="13">
        <v>0.3</v>
      </c>
      <c r="D4" s="26"/>
      <c r="E4" s="13"/>
      <c r="F4" s="13"/>
      <c r="G4" s="13">
        <v>1300</v>
      </c>
      <c r="H4" s="13">
        <f>C4*G4</f>
        <v>390</v>
      </c>
      <c r="I4" s="13">
        <f>ROUND(C4*G4,3)</f>
        <v>390</v>
      </c>
      <c r="J4" s="13">
        <f>I4*0.06</f>
        <v>23.4</v>
      </c>
      <c r="K4" s="13">
        <f>I4+J4</f>
        <v>413.4</v>
      </c>
      <c r="L4">
        <v>1</v>
      </c>
    </row>
    <row r="5" spans="1:12" ht="16.5" thickTop="1" thickBot="1">
      <c r="A5" s="21">
        <v>1673192</v>
      </c>
      <c r="B5" s="12" t="s">
        <v>7</v>
      </c>
      <c r="C5" s="13">
        <v>0.22</v>
      </c>
      <c r="D5" s="26"/>
      <c r="E5" s="13"/>
      <c r="F5" s="13"/>
      <c r="G5" s="13">
        <v>1300</v>
      </c>
      <c r="H5" s="13">
        <f t="shared" ref="H5:H7" si="0">C5*G5</f>
        <v>286</v>
      </c>
      <c r="I5" s="13">
        <f t="shared" ref="I5:I7" si="1">ROUND(C5*G5,3)</f>
        <v>286</v>
      </c>
      <c r="J5" s="13">
        <f>I5*0.06</f>
        <v>17.16</v>
      </c>
      <c r="K5" s="13">
        <f t="shared" ref="K5:K42" si="2">I5+J5</f>
        <v>303.16000000000003</v>
      </c>
      <c r="L5">
        <v>2</v>
      </c>
    </row>
    <row r="6" spans="1:12" ht="16.5" thickTop="1" thickBot="1">
      <c r="A6" s="21">
        <v>1714475</v>
      </c>
      <c r="B6" s="12" t="s">
        <v>7</v>
      </c>
      <c r="C6" s="13">
        <v>0.06</v>
      </c>
      <c r="D6" s="26"/>
      <c r="E6" s="13"/>
      <c r="F6" s="13"/>
      <c r="G6" s="13">
        <v>1300</v>
      </c>
      <c r="H6" s="13">
        <f t="shared" si="0"/>
        <v>78</v>
      </c>
      <c r="I6" s="13">
        <f t="shared" si="1"/>
        <v>78</v>
      </c>
      <c r="J6" s="13">
        <f t="shared" ref="J6:J42" si="3">I6*0.06</f>
        <v>4.68</v>
      </c>
      <c r="K6" s="13">
        <f t="shared" si="2"/>
        <v>82.68</v>
      </c>
      <c r="L6">
        <v>3</v>
      </c>
    </row>
    <row r="7" spans="1:12" ht="16.5" thickTop="1" thickBot="1">
      <c r="A7" s="42">
        <v>1689288</v>
      </c>
      <c r="B7" s="2" t="s">
        <v>2</v>
      </c>
      <c r="C7" s="7">
        <v>0.95</v>
      </c>
      <c r="D7" s="27"/>
      <c r="E7" s="7"/>
      <c r="F7" s="7"/>
      <c r="G7" s="7">
        <v>1300</v>
      </c>
      <c r="H7" s="13">
        <f t="shared" si="0"/>
        <v>1235</v>
      </c>
      <c r="I7" s="11">
        <f t="shared" si="1"/>
        <v>1235</v>
      </c>
      <c r="J7" s="11">
        <f t="shared" si="3"/>
        <v>74.099999999999994</v>
      </c>
      <c r="K7" s="11">
        <f t="shared" si="2"/>
        <v>1309.0999999999999</v>
      </c>
      <c r="L7">
        <v>4</v>
      </c>
    </row>
    <row r="8" spans="1:12" ht="16.5" thickTop="1" thickBot="1">
      <c r="A8" s="44"/>
      <c r="B8" s="4" t="s">
        <v>6</v>
      </c>
      <c r="C8" s="6">
        <v>0.16</v>
      </c>
      <c r="D8" s="24">
        <v>1</v>
      </c>
      <c r="E8" s="6">
        <v>292.37</v>
      </c>
      <c r="F8" s="6">
        <f>D8*E8</f>
        <v>292.37</v>
      </c>
      <c r="G8" s="6">
        <v>50</v>
      </c>
      <c r="H8" s="15">
        <f>G8</f>
        <v>50</v>
      </c>
      <c r="I8" s="15">
        <f>E8+G8</f>
        <v>342.37</v>
      </c>
      <c r="J8" s="15">
        <f t="shared" si="3"/>
        <v>20.542200000000001</v>
      </c>
      <c r="K8" s="15">
        <f t="shared" si="2"/>
        <v>362.91219999999998</v>
      </c>
    </row>
    <row r="9" spans="1:12" ht="16.5" thickTop="1" thickBot="1">
      <c r="A9" s="42">
        <v>1689140</v>
      </c>
      <c r="B9" s="2" t="s">
        <v>2</v>
      </c>
      <c r="C9" s="7">
        <v>0.2</v>
      </c>
      <c r="D9" s="27"/>
      <c r="E9" s="7"/>
      <c r="F9" s="7"/>
      <c r="G9" s="7">
        <v>1300</v>
      </c>
      <c r="H9" s="13">
        <f>C9*G9</f>
        <v>260</v>
      </c>
      <c r="I9" s="7">
        <f>C9*G9</f>
        <v>260</v>
      </c>
      <c r="J9" s="11">
        <f t="shared" si="3"/>
        <v>15.6</v>
      </c>
      <c r="K9" s="11">
        <f t="shared" si="2"/>
        <v>275.60000000000002</v>
      </c>
      <c r="L9">
        <v>5</v>
      </c>
    </row>
    <row r="10" spans="1:12" ht="16.5" thickTop="1" thickBot="1">
      <c r="A10" s="44"/>
      <c r="B10" s="4" t="s">
        <v>6</v>
      </c>
      <c r="C10" s="6">
        <v>0.16</v>
      </c>
      <c r="D10" s="24">
        <v>1</v>
      </c>
      <c r="E10" s="6">
        <v>292.37</v>
      </c>
      <c r="F10" s="6">
        <f>D10*E10</f>
        <v>292.37</v>
      </c>
      <c r="G10" s="6">
        <v>50</v>
      </c>
      <c r="H10" s="15">
        <f>G10</f>
        <v>50</v>
      </c>
      <c r="I10" s="6">
        <f>E10+G10</f>
        <v>342.37</v>
      </c>
      <c r="J10" s="15">
        <f t="shared" si="3"/>
        <v>20.542200000000001</v>
      </c>
      <c r="K10" s="15">
        <f t="shared" si="2"/>
        <v>362.91219999999998</v>
      </c>
    </row>
    <row r="11" spans="1:12" ht="16.5" thickTop="1" thickBot="1">
      <c r="A11" s="42">
        <v>1725566</v>
      </c>
      <c r="B11" s="10" t="s">
        <v>9</v>
      </c>
      <c r="C11" s="11">
        <v>0.2</v>
      </c>
      <c r="D11" s="28"/>
      <c r="E11" s="11"/>
      <c r="F11" s="11"/>
      <c r="G11" s="11">
        <v>1300</v>
      </c>
      <c r="H11" s="13">
        <f t="shared" ref="H11:H12" si="4">C11*G11</f>
        <v>260</v>
      </c>
      <c r="I11" s="11">
        <f t="shared" ref="I11:I12" si="5">ROUND(C11*G11,3)</f>
        <v>260</v>
      </c>
      <c r="J11" s="11">
        <f t="shared" si="3"/>
        <v>15.6</v>
      </c>
      <c r="K11" s="11">
        <f t="shared" si="2"/>
        <v>275.60000000000002</v>
      </c>
      <c r="L11">
        <v>6</v>
      </c>
    </row>
    <row r="12" spans="1:12" ht="16.5" thickTop="1" thickBot="1">
      <c r="A12" s="43"/>
      <c r="B12" s="1" t="s">
        <v>7</v>
      </c>
      <c r="C12" s="5">
        <f>0.02+0.025+0.2+0.15</f>
        <v>0.39500000000000002</v>
      </c>
      <c r="D12" s="23"/>
      <c r="E12" s="5"/>
      <c r="F12" s="7"/>
      <c r="G12" s="7">
        <v>1300</v>
      </c>
      <c r="H12" s="13">
        <f t="shared" si="4"/>
        <v>513.5</v>
      </c>
      <c r="I12" s="7">
        <f t="shared" si="5"/>
        <v>513.5</v>
      </c>
      <c r="J12" s="5">
        <f t="shared" si="3"/>
        <v>30.81</v>
      </c>
      <c r="K12" s="5">
        <f t="shared" si="2"/>
        <v>544.30999999999995</v>
      </c>
    </row>
    <row r="13" spans="1:12" ht="16.5" thickTop="1" thickBot="1">
      <c r="A13" s="43"/>
      <c r="B13" s="1" t="s">
        <v>6</v>
      </c>
      <c r="C13" s="5">
        <v>0.1</v>
      </c>
      <c r="D13" s="23">
        <v>1</v>
      </c>
      <c r="E13" s="6">
        <v>275.42</v>
      </c>
      <c r="F13" s="6">
        <f>D13*E13</f>
        <v>275.42</v>
      </c>
      <c r="G13" s="6">
        <v>50</v>
      </c>
      <c r="H13" s="15">
        <f>G13</f>
        <v>50</v>
      </c>
      <c r="I13" s="15">
        <f>E13+G13</f>
        <v>325.42</v>
      </c>
      <c r="J13" s="15">
        <f t="shared" si="3"/>
        <v>19.525200000000002</v>
      </c>
      <c r="K13" s="15">
        <f t="shared" si="2"/>
        <v>344.9452</v>
      </c>
    </row>
    <row r="14" spans="1:12" ht="16.5" thickTop="1" thickBot="1">
      <c r="A14" s="42">
        <v>1687748</v>
      </c>
      <c r="B14" s="10" t="s">
        <v>9</v>
      </c>
      <c r="C14" s="11">
        <v>5.0000000000000001E-3</v>
      </c>
      <c r="D14" s="28"/>
      <c r="E14" s="11"/>
      <c r="F14" s="11"/>
      <c r="G14" s="11">
        <v>1300</v>
      </c>
      <c r="H14" s="13">
        <f t="shared" ref="H14:H15" si="6">C14*G14</f>
        <v>6.5</v>
      </c>
      <c r="I14" s="11">
        <f t="shared" ref="I14:I15" si="7">ROUND(C14*G14,3)</f>
        <v>6.5</v>
      </c>
      <c r="J14" s="11">
        <f t="shared" si="3"/>
        <v>0.39</v>
      </c>
      <c r="K14" s="11">
        <f t="shared" si="2"/>
        <v>6.89</v>
      </c>
      <c r="L14">
        <v>7</v>
      </c>
    </row>
    <row r="15" spans="1:12" ht="16.5" thickTop="1" thickBot="1">
      <c r="A15" s="43"/>
      <c r="B15" s="1" t="s">
        <v>10</v>
      </c>
      <c r="C15" s="5">
        <f>0.01+0.3+0.04</f>
        <v>0.35</v>
      </c>
      <c r="D15" s="27"/>
      <c r="E15" s="7"/>
      <c r="F15" s="7"/>
      <c r="G15" s="7">
        <v>1300</v>
      </c>
      <c r="H15" s="13">
        <f t="shared" si="6"/>
        <v>454.99999999999994</v>
      </c>
      <c r="I15" s="7">
        <f t="shared" si="7"/>
        <v>455</v>
      </c>
      <c r="J15" s="5">
        <f t="shared" si="3"/>
        <v>27.3</v>
      </c>
      <c r="K15" s="5">
        <f t="shared" si="2"/>
        <v>482.3</v>
      </c>
    </row>
    <row r="16" spans="1:12" ht="16.5" thickTop="1" thickBot="1">
      <c r="A16" s="43"/>
      <c r="B16" s="1" t="s">
        <v>6</v>
      </c>
      <c r="C16" s="5">
        <v>0.1</v>
      </c>
      <c r="D16" s="23">
        <v>1</v>
      </c>
      <c r="E16" s="6">
        <v>275.42</v>
      </c>
      <c r="F16" s="6">
        <f>D16*E16</f>
        <v>275.42</v>
      </c>
      <c r="G16" s="6">
        <v>50</v>
      </c>
      <c r="H16" s="15">
        <f>G16</f>
        <v>50</v>
      </c>
      <c r="I16" s="15">
        <f>E16+G16</f>
        <v>325.42</v>
      </c>
      <c r="J16" s="15">
        <f t="shared" si="3"/>
        <v>19.525200000000002</v>
      </c>
      <c r="K16" s="15">
        <f t="shared" si="2"/>
        <v>344.9452</v>
      </c>
    </row>
    <row r="17" spans="1:12" ht="16.5" thickTop="1" thickBot="1">
      <c r="A17" s="21">
        <v>1697535</v>
      </c>
      <c r="B17" s="12" t="s">
        <v>7</v>
      </c>
      <c r="C17" s="13">
        <f>0.2+0.02</f>
        <v>0.22</v>
      </c>
      <c r="D17" s="26"/>
      <c r="E17" s="13"/>
      <c r="F17" s="13"/>
      <c r="G17" s="13">
        <v>1300</v>
      </c>
      <c r="H17" s="13">
        <f t="shared" ref="H17:H19" si="8">C17*G17</f>
        <v>286</v>
      </c>
      <c r="I17" s="13">
        <f>C17*G17</f>
        <v>286</v>
      </c>
      <c r="J17" s="13">
        <f t="shared" si="3"/>
        <v>17.16</v>
      </c>
      <c r="K17" s="13">
        <f t="shared" si="2"/>
        <v>303.16000000000003</v>
      </c>
      <c r="L17">
        <v>8</v>
      </c>
    </row>
    <row r="18" spans="1:12" ht="16.5" thickTop="1" thickBot="1">
      <c r="A18" s="47" t="s">
        <v>11</v>
      </c>
      <c r="B18" s="1" t="s">
        <v>9</v>
      </c>
      <c r="C18" s="5">
        <v>0.2</v>
      </c>
      <c r="D18" s="23"/>
      <c r="E18" s="5"/>
      <c r="F18" s="5"/>
      <c r="G18" s="5">
        <v>1300</v>
      </c>
      <c r="H18" s="13">
        <f t="shared" si="8"/>
        <v>260</v>
      </c>
      <c r="I18" s="5">
        <f>C18*G18</f>
        <v>260</v>
      </c>
      <c r="J18" s="11">
        <f t="shared" si="3"/>
        <v>15.6</v>
      </c>
      <c r="K18" s="11">
        <f t="shared" si="2"/>
        <v>275.60000000000002</v>
      </c>
      <c r="L18">
        <v>9</v>
      </c>
    </row>
    <row r="19" spans="1:12" ht="16.5" thickTop="1" thickBot="1">
      <c r="A19" s="48"/>
      <c r="B19" s="1" t="s">
        <v>10</v>
      </c>
      <c r="C19" s="5">
        <f>0.15+0.02</f>
        <v>0.16999999999999998</v>
      </c>
      <c r="D19" s="23"/>
      <c r="E19" s="5"/>
      <c r="F19" s="5"/>
      <c r="G19" s="5">
        <v>1300</v>
      </c>
      <c r="H19" s="13">
        <f t="shared" si="8"/>
        <v>220.99999999999997</v>
      </c>
      <c r="I19" s="5">
        <f>C19*G19</f>
        <v>220.99999999999997</v>
      </c>
      <c r="J19" s="5">
        <f t="shared" si="3"/>
        <v>13.259999999999998</v>
      </c>
      <c r="K19" s="5">
        <f t="shared" si="2"/>
        <v>234.25999999999996</v>
      </c>
    </row>
    <row r="20" spans="1:12" ht="16.5" thickTop="1" thickBot="1">
      <c r="A20" s="49"/>
      <c r="B20" s="4" t="s">
        <v>6</v>
      </c>
      <c r="C20" s="6">
        <v>0.1</v>
      </c>
      <c r="D20" s="24">
        <v>1</v>
      </c>
      <c r="E20" s="6">
        <v>275.42</v>
      </c>
      <c r="F20" s="6">
        <f>D20*E20</f>
        <v>275.42</v>
      </c>
      <c r="G20" s="6">
        <v>50</v>
      </c>
      <c r="H20" s="15">
        <f>G20</f>
        <v>50</v>
      </c>
      <c r="I20" s="15">
        <f>E20+G20</f>
        <v>325.42</v>
      </c>
      <c r="J20" s="15">
        <f t="shared" si="3"/>
        <v>19.525200000000002</v>
      </c>
      <c r="K20" s="15">
        <f t="shared" si="2"/>
        <v>344.9452</v>
      </c>
    </row>
    <row r="21" spans="1:12" ht="16.5" thickTop="1" thickBot="1">
      <c r="A21" s="21">
        <v>1649640</v>
      </c>
      <c r="B21" s="12" t="s">
        <v>8</v>
      </c>
      <c r="C21" s="13">
        <v>0.4</v>
      </c>
      <c r="D21" s="26"/>
      <c r="E21" s="13"/>
      <c r="F21" s="13"/>
      <c r="G21" s="13">
        <v>1300</v>
      </c>
      <c r="H21" s="13">
        <f t="shared" ref="H21:H23" si="9">C21*G21</f>
        <v>520</v>
      </c>
      <c r="I21" s="13">
        <f>C21*G21</f>
        <v>520</v>
      </c>
      <c r="J21" s="13">
        <f t="shared" si="3"/>
        <v>31.2</v>
      </c>
      <c r="K21" s="13">
        <f t="shared" si="2"/>
        <v>551.20000000000005</v>
      </c>
      <c r="L21">
        <v>10</v>
      </c>
    </row>
    <row r="22" spans="1:12" ht="16.5" thickTop="1" thickBot="1">
      <c r="A22" s="42">
        <v>1557012</v>
      </c>
      <c r="B22" s="2" t="s">
        <v>2</v>
      </c>
      <c r="C22" s="7">
        <f>0.015+0.1</f>
        <v>0.115</v>
      </c>
      <c r="D22" s="27"/>
      <c r="E22" s="7"/>
      <c r="F22" s="7"/>
      <c r="G22" s="7">
        <v>1300</v>
      </c>
      <c r="H22" s="13">
        <f t="shared" si="9"/>
        <v>149.5</v>
      </c>
      <c r="I22" s="11">
        <f t="shared" ref="I22:I23" si="10">C22*G22</f>
        <v>149.5</v>
      </c>
      <c r="J22" s="11">
        <f t="shared" si="3"/>
        <v>8.9699999999999989</v>
      </c>
      <c r="K22" s="11">
        <f t="shared" si="2"/>
        <v>158.47</v>
      </c>
      <c r="L22">
        <v>11</v>
      </c>
    </row>
    <row r="23" spans="1:12" ht="16.5" thickTop="1" thickBot="1">
      <c r="A23" s="43"/>
      <c r="B23" s="1" t="s">
        <v>7</v>
      </c>
      <c r="C23" s="5">
        <f>0.04+0.08</f>
        <v>0.12</v>
      </c>
      <c r="D23" s="23"/>
      <c r="E23" s="5"/>
      <c r="F23" s="5"/>
      <c r="G23" s="5">
        <v>1300</v>
      </c>
      <c r="H23" s="13">
        <f t="shared" si="9"/>
        <v>156</v>
      </c>
      <c r="I23" s="5">
        <f t="shared" si="10"/>
        <v>156</v>
      </c>
      <c r="J23" s="5">
        <f t="shared" si="3"/>
        <v>9.36</v>
      </c>
      <c r="K23" s="5">
        <f t="shared" si="2"/>
        <v>165.36</v>
      </c>
    </row>
    <row r="24" spans="1:12" ht="16.5" thickTop="1" thickBot="1">
      <c r="A24" s="43"/>
      <c r="B24" s="4" t="s">
        <v>6</v>
      </c>
      <c r="C24" s="6">
        <v>0.1</v>
      </c>
      <c r="D24" s="24">
        <v>1</v>
      </c>
      <c r="E24" s="6">
        <v>275.42</v>
      </c>
      <c r="F24" s="6">
        <f>D24*E24</f>
        <v>275.42</v>
      </c>
      <c r="G24" s="6">
        <v>50</v>
      </c>
      <c r="H24" s="15">
        <f>G24</f>
        <v>50</v>
      </c>
      <c r="I24" s="15">
        <f>E24+G24</f>
        <v>325.42</v>
      </c>
      <c r="J24" s="15">
        <f t="shared" si="3"/>
        <v>19.525200000000002</v>
      </c>
      <c r="K24" s="15">
        <f t="shared" si="2"/>
        <v>344.9452</v>
      </c>
    </row>
    <row r="25" spans="1:12" ht="16.5" thickTop="1" thickBot="1">
      <c r="A25" s="42">
        <v>1631420</v>
      </c>
      <c r="B25" s="2" t="s">
        <v>9</v>
      </c>
      <c r="C25" s="7">
        <v>0.35</v>
      </c>
      <c r="D25" s="27"/>
      <c r="E25" s="7"/>
      <c r="F25" s="7"/>
      <c r="G25" s="7">
        <v>1300</v>
      </c>
      <c r="H25" s="13">
        <f t="shared" ref="H25:H26" si="11">C25*G25</f>
        <v>454.99999999999994</v>
      </c>
      <c r="I25" s="7">
        <f>C25*G25</f>
        <v>454.99999999999994</v>
      </c>
      <c r="J25" s="11">
        <f t="shared" si="3"/>
        <v>27.299999999999997</v>
      </c>
      <c r="K25" s="11">
        <f t="shared" si="2"/>
        <v>482.29999999999995</v>
      </c>
      <c r="L25">
        <v>12</v>
      </c>
    </row>
    <row r="26" spans="1:12" ht="16.5" thickTop="1" thickBot="1">
      <c r="A26" s="43"/>
      <c r="B26" s="1" t="s">
        <v>10</v>
      </c>
      <c r="C26" s="5">
        <v>0.1</v>
      </c>
      <c r="D26" s="23"/>
      <c r="E26" s="5"/>
      <c r="F26" s="7"/>
      <c r="G26" s="7">
        <v>1300</v>
      </c>
      <c r="H26" s="13">
        <f t="shared" si="11"/>
        <v>130</v>
      </c>
      <c r="I26" s="5">
        <f>C26*G26</f>
        <v>130</v>
      </c>
      <c r="J26" s="5">
        <f t="shared" si="3"/>
        <v>7.8</v>
      </c>
      <c r="K26" s="5">
        <f t="shared" si="2"/>
        <v>137.80000000000001</v>
      </c>
    </row>
    <row r="27" spans="1:12" ht="16.5" thickTop="1" thickBot="1">
      <c r="A27" s="44"/>
      <c r="B27" s="4" t="s">
        <v>6</v>
      </c>
      <c r="C27" s="6">
        <v>0.1</v>
      </c>
      <c r="D27" s="24">
        <v>1</v>
      </c>
      <c r="E27" s="6">
        <v>275.42</v>
      </c>
      <c r="F27" s="6">
        <f>D27*E27</f>
        <v>275.42</v>
      </c>
      <c r="G27" s="6">
        <v>50</v>
      </c>
      <c r="H27" s="15">
        <f>G27</f>
        <v>50</v>
      </c>
      <c r="I27" s="15">
        <f>E27+G27</f>
        <v>325.42</v>
      </c>
      <c r="J27" s="15">
        <f t="shared" si="3"/>
        <v>19.525200000000002</v>
      </c>
      <c r="K27" s="15">
        <f t="shared" si="2"/>
        <v>344.9452</v>
      </c>
    </row>
    <row r="28" spans="1:12" ht="16.5" thickTop="1" thickBot="1">
      <c r="A28" s="21">
        <v>1674344</v>
      </c>
      <c r="B28" s="12" t="s">
        <v>10</v>
      </c>
      <c r="C28" s="13">
        <f>0.065+0.02</f>
        <v>8.5000000000000006E-2</v>
      </c>
      <c r="D28" s="26"/>
      <c r="E28" s="13"/>
      <c r="F28" s="13"/>
      <c r="G28" s="13">
        <v>1300</v>
      </c>
      <c r="H28" s="13">
        <f t="shared" ref="H28:H31" si="12">C28*G28</f>
        <v>110.50000000000001</v>
      </c>
      <c r="I28" s="13">
        <f>C28*G28</f>
        <v>110.50000000000001</v>
      </c>
      <c r="J28" s="13">
        <f t="shared" si="3"/>
        <v>6.6300000000000008</v>
      </c>
      <c r="K28" s="13">
        <f t="shared" si="2"/>
        <v>117.13000000000001</v>
      </c>
      <c r="L28">
        <v>14</v>
      </c>
    </row>
    <row r="29" spans="1:12" ht="25.5" thickTop="1" thickBot="1">
      <c r="A29" s="32" t="s">
        <v>12</v>
      </c>
      <c r="B29" s="12" t="s">
        <v>10</v>
      </c>
      <c r="C29" s="13">
        <v>0.23</v>
      </c>
      <c r="D29" s="26"/>
      <c r="E29" s="13"/>
      <c r="F29" s="13"/>
      <c r="G29" s="13">
        <v>1300</v>
      </c>
      <c r="H29" s="13">
        <f t="shared" si="12"/>
        <v>299</v>
      </c>
      <c r="I29" s="13">
        <f t="shared" ref="I29:I31" si="13">C29*G29</f>
        <v>299</v>
      </c>
      <c r="J29" s="13">
        <f t="shared" si="3"/>
        <v>17.939999999999998</v>
      </c>
      <c r="K29" s="13">
        <f t="shared" si="2"/>
        <v>316.94</v>
      </c>
      <c r="L29">
        <v>15</v>
      </c>
    </row>
    <row r="30" spans="1:12" ht="16.5" thickTop="1" thickBot="1">
      <c r="A30" s="22">
        <v>1727567</v>
      </c>
      <c r="B30" s="14" t="s">
        <v>3</v>
      </c>
      <c r="C30" s="15">
        <f>0.15+0.02</f>
        <v>0.16999999999999998</v>
      </c>
      <c r="D30" s="30"/>
      <c r="E30" s="15"/>
      <c r="F30" s="15"/>
      <c r="G30" s="13">
        <v>1300</v>
      </c>
      <c r="H30" s="13">
        <f t="shared" si="12"/>
        <v>220.99999999999997</v>
      </c>
      <c r="I30" s="13">
        <f t="shared" si="13"/>
        <v>220.99999999999997</v>
      </c>
      <c r="J30" s="13">
        <f t="shared" si="3"/>
        <v>13.259999999999998</v>
      </c>
      <c r="K30" s="13">
        <f t="shared" si="2"/>
        <v>234.25999999999996</v>
      </c>
      <c r="L30">
        <v>16</v>
      </c>
    </row>
    <row r="31" spans="1:12" ht="16.5" thickTop="1" thickBot="1">
      <c r="A31" s="21">
        <v>1754285</v>
      </c>
      <c r="B31" s="12" t="s">
        <v>3</v>
      </c>
      <c r="C31" s="13">
        <f>0.12+0.02</f>
        <v>0.13999999999999999</v>
      </c>
      <c r="D31" s="26"/>
      <c r="E31" s="13"/>
      <c r="F31" s="13"/>
      <c r="G31" s="13">
        <v>1300</v>
      </c>
      <c r="H31" s="13">
        <f t="shared" si="12"/>
        <v>181.99999999999997</v>
      </c>
      <c r="I31" s="13">
        <f t="shared" si="13"/>
        <v>181.99999999999997</v>
      </c>
      <c r="J31" s="13">
        <f t="shared" si="3"/>
        <v>10.919999999999998</v>
      </c>
      <c r="K31" s="13">
        <f t="shared" si="2"/>
        <v>192.91999999999996</v>
      </c>
      <c r="L31">
        <v>17</v>
      </c>
    </row>
    <row r="32" spans="1:12" ht="72.75" customHeight="1" thickTop="1" thickBot="1">
      <c r="A32" s="40" t="s">
        <v>16</v>
      </c>
      <c r="B32" s="1" t="s">
        <v>13</v>
      </c>
      <c r="C32" s="5"/>
      <c r="D32" s="23">
        <v>1</v>
      </c>
      <c r="E32" s="5"/>
      <c r="F32" s="5"/>
      <c r="G32" s="5">
        <f>1.6*4.915</f>
        <v>7.8640000000000008</v>
      </c>
      <c r="H32" s="15">
        <f>G32*D32</f>
        <v>7.8640000000000008</v>
      </c>
      <c r="I32" s="5">
        <f>E32+G32</f>
        <v>7.8640000000000008</v>
      </c>
      <c r="J32" s="11">
        <f t="shared" si="3"/>
        <v>0.47184000000000004</v>
      </c>
      <c r="K32" s="11">
        <f t="shared" si="2"/>
        <v>8.335840000000001</v>
      </c>
      <c r="L32">
        <v>18</v>
      </c>
    </row>
    <row r="33" spans="1:12" ht="16.5" thickTop="1" thickBot="1">
      <c r="A33" s="41"/>
      <c r="B33" s="4" t="s">
        <v>14</v>
      </c>
      <c r="C33" s="6"/>
      <c r="D33" s="24">
        <v>18</v>
      </c>
      <c r="E33" s="6"/>
      <c r="F33" s="6"/>
      <c r="G33" s="6">
        <f>1.6*2.65</f>
        <v>4.24</v>
      </c>
      <c r="H33" s="15">
        <f t="shared" ref="H33:H42" si="14">G33*D33</f>
        <v>76.320000000000007</v>
      </c>
      <c r="I33" s="6">
        <f>(D33*E33)+(D33*G33)</f>
        <v>76.320000000000007</v>
      </c>
      <c r="J33" s="15">
        <f t="shared" si="3"/>
        <v>4.5792000000000002</v>
      </c>
      <c r="K33" s="15">
        <f t="shared" si="2"/>
        <v>80.899200000000008</v>
      </c>
    </row>
    <row r="34" spans="1:12" ht="17.25" customHeight="1" thickTop="1" thickBot="1">
      <c r="A34" s="40" t="s">
        <v>17</v>
      </c>
      <c r="B34" s="1" t="s">
        <v>13</v>
      </c>
      <c r="C34" s="5"/>
      <c r="D34" s="23">
        <v>1</v>
      </c>
      <c r="E34" s="5"/>
      <c r="F34" s="7"/>
      <c r="G34" s="7">
        <v>7.8640000000000008</v>
      </c>
      <c r="H34" s="15">
        <f t="shared" si="14"/>
        <v>7.8640000000000008</v>
      </c>
      <c r="I34" s="7">
        <f>E34+G34</f>
        <v>7.8640000000000008</v>
      </c>
      <c r="J34" s="11">
        <f t="shared" si="3"/>
        <v>0.47184000000000004</v>
      </c>
      <c r="K34" s="11">
        <f t="shared" si="2"/>
        <v>8.335840000000001</v>
      </c>
      <c r="L34">
        <v>19</v>
      </c>
    </row>
    <row r="35" spans="1:12" ht="16.5" thickTop="1" thickBot="1">
      <c r="A35" s="41"/>
      <c r="B35" s="4" t="s">
        <v>14</v>
      </c>
      <c r="C35" s="6"/>
      <c r="D35" s="24">
        <v>7</v>
      </c>
      <c r="E35" s="6"/>
      <c r="F35" s="6"/>
      <c r="G35" s="6">
        <f>1.6*2.65</f>
        <v>4.24</v>
      </c>
      <c r="H35" s="15">
        <f t="shared" si="14"/>
        <v>29.68</v>
      </c>
      <c r="I35" s="6">
        <f>(D35*E35)+(D35*G35)</f>
        <v>29.68</v>
      </c>
      <c r="J35" s="15">
        <f t="shared" si="3"/>
        <v>1.7807999999999999</v>
      </c>
      <c r="K35" s="15">
        <f t="shared" si="2"/>
        <v>31.460799999999999</v>
      </c>
    </row>
    <row r="36" spans="1:12" ht="17.25" customHeight="1" thickTop="1" thickBot="1">
      <c r="A36" s="40" t="s">
        <v>18</v>
      </c>
      <c r="B36" s="1" t="s">
        <v>13</v>
      </c>
      <c r="C36" s="5"/>
      <c r="D36" s="23">
        <v>1</v>
      </c>
      <c r="E36" s="5"/>
      <c r="F36" s="5"/>
      <c r="G36" s="5">
        <v>7.8640000000000008</v>
      </c>
      <c r="H36" s="15">
        <f t="shared" si="14"/>
        <v>7.8640000000000008</v>
      </c>
      <c r="I36" s="5">
        <f>E36+G36</f>
        <v>7.8640000000000008</v>
      </c>
      <c r="J36" s="11">
        <f t="shared" si="3"/>
        <v>0.47184000000000004</v>
      </c>
      <c r="K36" s="11">
        <f t="shared" si="2"/>
        <v>8.335840000000001</v>
      </c>
      <c r="L36">
        <v>20</v>
      </c>
    </row>
    <row r="37" spans="1:12" ht="16.5" thickTop="1" thickBot="1">
      <c r="A37" s="41"/>
      <c r="B37" s="4" t="s">
        <v>14</v>
      </c>
      <c r="C37" s="6"/>
      <c r="D37" s="24">
        <v>3</v>
      </c>
      <c r="E37" s="6"/>
      <c r="F37" s="6"/>
      <c r="G37" s="6">
        <f>1.6*2.65</f>
        <v>4.24</v>
      </c>
      <c r="H37" s="15">
        <f t="shared" si="14"/>
        <v>12.72</v>
      </c>
      <c r="I37" s="6">
        <f>(D37*E37)+(D37*G37)</f>
        <v>12.72</v>
      </c>
      <c r="J37" s="15">
        <f t="shared" si="3"/>
        <v>0.76319999999999999</v>
      </c>
      <c r="K37" s="15">
        <f t="shared" si="2"/>
        <v>13.4832</v>
      </c>
    </row>
    <row r="38" spans="1:12" ht="72.75" customHeight="1" thickTop="1" thickBot="1">
      <c r="A38" s="40" t="s">
        <v>19</v>
      </c>
      <c r="B38" s="18" t="s">
        <v>13</v>
      </c>
      <c r="C38" s="19"/>
      <c r="D38" s="23">
        <v>1</v>
      </c>
      <c r="E38" s="5"/>
      <c r="F38" s="5"/>
      <c r="G38" s="5">
        <v>7.8640000000000008</v>
      </c>
      <c r="H38" s="15">
        <f t="shared" si="14"/>
        <v>7.8640000000000008</v>
      </c>
      <c r="I38" s="5">
        <f>E38+G38</f>
        <v>7.8640000000000008</v>
      </c>
      <c r="J38" s="11">
        <f t="shared" si="3"/>
        <v>0.47184000000000004</v>
      </c>
      <c r="K38" s="11">
        <f t="shared" si="2"/>
        <v>8.335840000000001</v>
      </c>
      <c r="L38">
        <v>21</v>
      </c>
    </row>
    <row r="39" spans="1:12" ht="47.25" customHeight="1" thickTop="1" thickBot="1">
      <c r="A39" s="41"/>
      <c r="B39" s="17" t="s">
        <v>14</v>
      </c>
      <c r="C39" s="20"/>
      <c r="D39" s="24">
        <v>20</v>
      </c>
      <c r="E39" s="6"/>
      <c r="F39" s="6"/>
      <c r="G39" s="6">
        <f>1.6*2.65</f>
        <v>4.24</v>
      </c>
      <c r="H39" s="15">
        <f t="shared" si="14"/>
        <v>84.800000000000011</v>
      </c>
      <c r="I39" s="6">
        <f>(D39*E39)+(D39*G39)</f>
        <v>84.800000000000011</v>
      </c>
      <c r="J39" s="15">
        <f t="shared" si="3"/>
        <v>5.0880000000000001</v>
      </c>
      <c r="K39" s="15">
        <f t="shared" si="2"/>
        <v>89.888000000000005</v>
      </c>
    </row>
    <row r="40" spans="1:12" ht="31.5" thickTop="1" thickBot="1">
      <c r="A40" s="22">
        <v>1287522</v>
      </c>
      <c r="B40" s="16" t="s">
        <v>20</v>
      </c>
      <c r="C40" s="6"/>
      <c r="D40" s="24">
        <v>1</v>
      </c>
      <c r="E40" s="6">
        <v>70</v>
      </c>
      <c r="F40" s="6">
        <f t="shared" ref="F40:F42" si="15">D40*E40</f>
        <v>70</v>
      </c>
      <c r="G40" s="13">
        <f t="shared" ref="G40" si="16">ROUND(E40*0.6,3)</f>
        <v>42</v>
      </c>
      <c r="H40" s="15">
        <f t="shared" si="14"/>
        <v>42</v>
      </c>
      <c r="I40" s="13">
        <f>E40+G40</f>
        <v>112</v>
      </c>
      <c r="J40" s="13">
        <f t="shared" si="3"/>
        <v>6.72</v>
      </c>
      <c r="K40" s="13">
        <f t="shared" si="2"/>
        <v>118.72</v>
      </c>
      <c r="L40">
        <v>22</v>
      </c>
    </row>
    <row r="41" spans="1:12" ht="31.5" thickTop="1" thickBot="1">
      <c r="A41" s="22">
        <v>1415299</v>
      </c>
      <c r="B41" s="16" t="s">
        <v>20</v>
      </c>
      <c r="C41" s="6"/>
      <c r="D41" s="24">
        <v>1</v>
      </c>
      <c r="E41" s="6">
        <v>70</v>
      </c>
      <c r="F41" s="6">
        <f t="shared" si="15"/>
        <v>70</v>
      </c>
      <c r="G41" s="13">
        <f t="shared" ref="G41:G42" si="17">ROUND(E41*0.6,3)</f>
        <v>42</v>
      </c>
      <c r="H41" s="15">
        <f t="shared" si="14"/>
        <v>42</v>
      </c>
      <c r="I41" s="13">
        <f t="shared" ref="I41:I42" si="18">E41+G41</f>
        <v>112</v>
      </c>
      <c r="J41" s="13">
        <f t="shared" si="3"/>
        <v>6.72</v>
      </c>
      <c r="K41" s="13">
        <f t="shared" si="2"/>
        <v>118.72</v>
      </c>
      <c r="L41">
        <v>23</v>
      </c>
    </row>
    <row r="42" spans="1:12" ht="31.5" thickTop="1" thickBot="1">
      <c r="A42" s="21">
        <v>1415413</v>
      </c>
      <c r="B42" s="34" t="s">
        <v>20</v>
      </c>
      <c r="C42" s="13"/>
      <c r="D42" s="26">
        <v>1</v>
      </c>
      <c r="E42" s="6">
        <v>70</v>
      </c>
      <c r="F42" s="6">
        <f t="shared" si="15"/>
        <v>70</v>
      </c>
      <c r="G42" s="13">
        <f t="shared" si="17"/>
        <v>42</v>
      </c>
      <c r="H42" s="15">
        <f t="shared" si="14"/>
        <v>42</v>
      </c>
      <c r="I42" s="13">
        <f t="shared" si="18"/>
        <v>112</v>
      </c>
      <c r="J42" s="13">
        <f t="shared" si="3"/>
        <v>6.72</v>
      </c>
      <c r="K42" s="13">
        <f t="shared" si="2"/>
        <v>118.72</v>
      </c>
      <c r="L42" s="35">
        <v>24</v>
      </c>
    </row>
    <row r="43" spans="1:12" ht="15.75" thickTop="1">
      <c r="A43" s="33" t="s">
        <v>24</v>
      </c>
      <c r="E43" s="8">
        <f t="shared" ref="E43:J43" si="19">SUM(E4:E42)</f>
        <v>2171.84</v>
      </c>
      <c r="F43" s="8">
        <f t="shared" si="19"/>
        <v>2171.84</v>
      </c>
      <c r="H43" s="8">
        <f t="shared" si="19"/>
        <v>7184.9759999999987</v>
      </c>
      <c r="I43" s="8">
        <f t="shared" si="19"/>
        <v>9356.8159999999971</v>
      </c>
      <c r="J43" s="8">
        <f t="shared" si="19"/>
        <v>561.40896000000021</v>
      </c>
      <c r="K43" s="8">
        <f>SUM(K4:K42)</f>
        <v>9918.2249599999996</v>
      </c>
    </row>
    <row r="44" spans="1:12" ht="15.75">
      <c r="K44" s="36"/>
    </row>
    <row r="46" spans="1:12" ht="15.75">
      <c r="K46" s="36"/>
    </row>
    <row r="49" spans="9:9">
      <c r="I49" s="37"/>
    </row>
  </sheetData>
  <autoFilter ref="A3:L43">
    <filterColumn colId="3"/>
    <filterColumn colId="4"/>
    <filterColumn colId="5"/>
    <filterColumn colId="6"/>
    <filterColumn colId="7"/>
  </autoFilter>
  <mergeCells count="13">
    <mergeCell ref="A1:K1"/>
    <mergeCell ref="A18:A20"/>
    <mergeCell ref="A32:A33"/>
    <mergeCell ref="A34:A35"/>
    <mergeCell ref="A36:A37"/>
    <mergeCell ref="A38:A39"/>
    <mergeCell ref="A22:A24"/>
    <mergeCell ref="A25:A27"/>
    <mergeCell ref="A2:K2"/>
    <mergeCell ref="A7:A8"/>
    <mergeCell ref="A9:A10"/>
    <mergeCell ref="A11:A13"/>
    <mergeCell ref="A14:A1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9"/>
  <sheetViews>
    <sheetView tabSelected="1" zoomScaleNormal="100" workbookViewId="0">
      <pane ySplit="3" topLeftCell="A4" activePane="bottomLeft" state="frozen"/>
      <selection pane="bottomLeft" activeCell="G3" sqref="G3"/>
    </sheetView>
  </sheetViews>
  <sheetFormatPr defaultRowHeight="15"/>
  <cols>
    <col min="1" max="1" width="13.7109375" style="33" customWidth="1"/>
    <col min="2" max="2" width="23" customWidth="1"/>
    <col min="3" max="3" width="17.140625" style="8" customWidth="1"/>
    <col min="4" max="4" width="7.28515625" style="29" customWidth="1"/>
    <col min="5" max="8" width="17.140625" style="8" customWidth="1"/>
    <col min="9" max="9" width="19.140625" style="8" customWidth="1"/>
    <col min="10" max="10" width="20.7109375" style="8" customWidth="1"/>
    <col min="11" max="11" width="21.85546875" style="8" customWidth="1"/>
    <col min="12" max="12" width="10.140625" bestFit="1" customWidth="1"/>
  </cols>
  <sheetData>
    <row r="1" spans="1:12">
      <c r="A1" s="46" t="s">
        <v>21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2" ht="19.5" thickBot="1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2" ht="75.75" thickBot="1">
      <c r="A3" s="31" t="s">
        <v>0</v>
      </c>
      <c r="B3" s="3" t="s">
        <v>5</v>
      </c>
      <c r="C3" s="9" t="s">
        <v>22</v>
      </c>
      <c r="D3" s="25" t="s">
        <v>15</v>
      </c>
      <c r="E3" s="9" t="s">
        <v>30</v>
      </c>
      <c r="F3" s="39" t="s">
        <v>29</v>
      </c>
      <c r="G3" s="9" t="s">
        <v>31</v>
      </c>
      <c r="H3" s="39" t="s">
        <v>27</v>
      </c>
      <c r="I3" s="9" t="s">
        <v>25</v>
      </c>
      <c r="J3" s="39" t="s">
        <v>1</v>
      </c>
      <c r="K3" s="39" t="s">
        <v>4</v>
      </c>
    </row>
    <row r="4" spans="1:12" ht="16.5" thickTop="1" thickBot="1">
      <c r="A4" s="21">
        <v>1678411</v>
      </c>
      <c r="B4" s="12" t="s">
        <v>3</v>
      </c>
      <c r="C4" s="13">
        <v>0.3</v>
      </c>
      <c r="D4" s="26"/>
      <c r="E4" s="13"/>
      <c r="F4" s="13"/>
      <c r="G4" s="13">
        <v>1300</v>
      </c>
      <c r="H4" s="13">
        <f>C4*G4*4.74/4.85</f>
        <v>381.15463917525778</v>
      </c>
      <c r="I4" s="13">
        <f>H4+F4</f>
        <v>381.15463917525778</v>
      </c>
      <c r="J4" s="13">
        <f>I4*0.06*3.13/3.31</f>
        <v>21.625631793689848</v>
      </c>
      <c r="K4" s="13">
        <f>I4+J4</f>
        <v>402.78027096894766</v>
      </c>
      <c r="L4">
        <v>1</v>
      </c>
    </row>
    <row r="5" spans="1:12" ht="16.5" thickTop="1" thickBot="1">
      <c r="A5" s="21">
        <v>1673192</v>
      </c>
      <c r="B5" s="12" t="s">
        <v>7</v>
      </c>
      <c r="C5" s="13">
        <v>0.22</v>
      </c>
      <c r="D5" s="26"/>
      <c r="E5" s="13"/>
      <c r="F5" s="13"/>
      <c r="G5" s="13">
        <v>1300</v>
      </c>
      <c r="H5" s="13">
        <f t="shared" ref="H5:H7" si="0">C5*G5*4.74/4.85</f>
        <v>279.51340206185569</v>
      </c>
      <c r="I5" s="13">
        <f t="shared" ref="I5:I42" si="1">H5+F5</f>
        <v>279.51340206185569</v>
      </c>
      <c r="J5" s="13">
        <f t="shared" ref="J5:J42" si="2">I5*0.06*3.13/3.31</f>
        <v>15.858796648705889</v>
      </c>
      <c r="K5" s="13">
        <f t="shared" ref="K5:K42" si="3">I5+J5</f>
        <v>295.37219871056158</v>
      </c>
      <c r="L5">
        <v>2</v>
      </c>
    </row>
    <row r="6" spans="1:12" ht="16.5" thickTop="1" thickBot="1">
      <c r="A6" s="21">
        <v>1714475</v>
      </c>
      <c r="B6" s="12" t="s">
        <v>7</v>
      </c>
      <c r="C6" s="13">
        <v>0.06</v>
      </c>
      <c r="D6" s="26"/>
      <c r="E6" s="13"/>
      <c r="F6" s="13"/>
      <c r="G6" s="13">
        <v>1300</v>
      </c>
      <c r="H6" s="13">
        <f t="shared" si="0"/>
        <v>76.23092783505156</v>
      </c>
      <c r="I6" s="13">
        <f t="shared" si="1"/>
        <v>76.23092783505156</v>
      </c>
      <c r="J6" s="13">
        <f t="shared" si="2"/>
        <v>4.32512635873797</v>
      </c>
      <c r="K6" s="13">
        <f t="shared" si="3"/>
        <v>80.556054193789535</v>
      </c>
      <c r="L6">
        <v>3</v>
      </c>
    </row>
    <row r="7" spans="1:12" ht="16.5" thickTop="1" thickBot="1">
      <c r="A7" s="42">
        <v>1689288</v>
      </c>
      <c r="B7" s="2" t="s">
        <v>2</v>
      </c>
      <c r="C7" s="7">
        <v>0.95</v>
      </c>
      <c r="D7" s="27"/>
      <c r="E7" s="7"/>
      <c r="F7" s="7"/>
      <c r="G7" s="7">
        <v>1300</v>
      </c>
      <c r="H7" s="13">
        <f t="shared" si="0"/>
        <v>1206.9896907216496</v>
      </c>
      <c r="I7" s="13">
        <f t="shared" si="1"/>
        <v>1206.9896907216496</v>
      </c>
      <c r="J7" s="13">
        <f t="shared" si="2"/>
        <v>68.481167346684515</v>
      </c>
      <c r="K7" s="11">
        <f t="shared" si="3"/>
        <v>1275.4708580683341</v>
      </c>
      <c r="L7">
        <v>4</v>
      </c>
    </row>
    <row r="8" spans="1:12" ht="16.5" thickTop="1" thickBot="1">
      <c r="A8" s="44"/>
      <c r="B8" s="4" t="s">
        <v>6</v>
      </c>
      <c r="C8" s="6">
        <v>0.16</v>
      </c>
      <c r="D8" s="24">
        <v>1</v>
      </c>
      <c r="E8" s="6">
        <v>292.37</v>
      </c>
      <c r="F8" s="6">
        <f>D8*E8*3.27/3.55</f>
        <v>269.30983098591548</v>
      </c>
      <c r="G8" s="6">
        <v>50</v>
      </c>
      <c r="H8" s="13">
        <f>G8*4.74/4.85</f>
        <v>48.865979381443303</v>
      </c>
      <c r="I8" s="13">
        <f t="shared" si="1"/>
        <v>318.17581036735879</v>
      </c>
      <c r="J8" s="13">
        <f t="shared" si="2"/>
        <v>18.052391899392742</v>
      </c>
      <c r="K8" s="15">
        <f t="shared" si="3"/>
        <v>336.22820226675151</v>
      </c>
    </row>
    <row r="9" spans="1:12" ht="16.5" thickTop="1" thickBot="1">
      <c r="A9" s="42">
        <v>1689140</v>
      </c>
      <c r="B9" s="2" t="s">
        <v>2</v>
      </c>
      <c r="C9" s="7">
        <v>0.2</v>
      </c>
      <c r="D9" s="27"/>
      <c r="E9" s="7"/>
      <c r="F9" s="7"/>
      <c r="G9" s="7">
        <v>1300</v>
      </c>
      <c r="H9" s="13">
        <f>C9*G9*4.74/4.85</f>
        <v>254.10309278350519</v>
      </c>
      <c r="I9" s="13">
        <f t="shared" si="1"/>
        <v>254.10309278350519</v>
      </c>
      <c r="J9" s="13">
        <f t="shared" si="2"/>
        <v>14.417087862459901</v>
      </c>
      <c r="K9" s="11">
        <f t="shared" si="3"/>
        <v>268.52018064596507</v>
      </c>
      <c r="L9">
        <v>5</v>
      </c>
    </row>
    <row r="10" spans="1:12" ht="16.5" thickTop="1" thickBot="1">
      <c r="A10" s="44"/>
      <c r="B10" s="4" t="s">
        <v>6</v>
      </c>
      <c r="C10" s="6">
        <v>0.16</v>
      </c>
      <c r="D10" s="24">
        <v>1</v>
      </c>
      <c r="E10" s="6">
        <v>292.37</v>
      </c>
      <c r="F10" s="6">
        <f>D10*E10*3.27/3.55</f>
        <v>269.30983098591548</v>
      </c>
      <c r="G10" s="6">
        <v>50</v>
      </c>
      <c r="H10" s="13">
        <f>G10*4.74/4.85</f>
        <v>48.865979381443303</v>
      </c>
      <c r="I10" s="13">
        <f t="shared" si="1"/>
        <v>318.17581036735879</v>
      </c>
      <c r="J10" s="13">
        <f t="shared" si="2"/>
        <v>18.052391899392742</v>
      </c>
      <c r="K10" s="15">
        <f t="shared" si="3"/>
        <v>336.22820226675151</v>
      </c>
    </row>
    <row r="11" spans="1:12" ht="16.5" thickTop="1" thickBot="1">
      <c r="A11" s="42">
        <v>1725566</v>
      </c>
      <c r="B11" s="10" t="s">
        <v>9</v>
      </c>
      <c r="C11" s="11">
        <v>0.2</v>
      </c>
      <c r="D11" s="28"/>
      <c r="E11" s="11"/>
      <c r="F11" s="11"/>
      <c r="G11" s="11">
        <v>1300</v>
      </c>
      <c r="H11" s="13">
        <f t="shared" ref="H11:H31" si="4">C11*G11*4.74/4.85</f>
        <v>254.10309278350519</v>
      </c>
      <c r="I11" s="13">
        <f t="shared" si="1"/>
        <v>254.10309278350519</v>
      </c>
      <c r="J11" s="13">
        <f t="shared" si="2"/>
        <v>14.417087862459901</v>
      </c>
      <c r="K11" s="11">
        <f t="shared" si="3"/>
        <v>268.52018064596507</v>
      </c>
      <c r="L11">
        <v>6</v>
      </c>
    </row>
    <row r="12" spans="1:12" ht="16.5" thickTop="1" thickBot="1">
      <c r="A12" s="43"/>
      <c r="B12" s="1" t="s">
        <v>7</v>
      </c>
      <c r="C12" s="5">
        <f>0.02+0.025+0.2+0.15</f>
        <v>0.39500000000000002</v>
      </c>
      <c r="D12" s="23"/>
      <c r="E12" s="5"/>
      <c r="F12" s="7"/>
      <c r="G12" s="7">
        <v>1300</v>
      </c>
      <c r="H12" s="13">
        <f t="shared" si="4"/>
        <v>501.85360824742276</v>
      </c>
      <c r="I12" s="13">
        <f t="shared" si="1"/>
        <v>501.85360824742276</v>
      </c>
      <c r="J12" s="13">
        <f t="shared" si="2"/>
        <v>28.473748528358307</v>
      </c>
      <c r="K12" s="5">
        <f t="shared" si="3"/>
        <v>530.32735677578103</v>
      </c>
    </row>
    <row r="13" spans="1:12" ht="16.5" thickTop="1" thickBot="1">
      <c r="A13" s="43"/>
      <c r="B13" s="1" t="s">
        <v>6</v>
      </c>
      <c r="C13" s="5">
        <v>0.1</v>
      </c>
      <c r="D13" s="23">
        <v>1</v>
      </c>
      <c r="E13" s="6">
        <v>275.42</v>
      </c>
      <c r="F13" s="6">
        <f>D13*E13*3.27/3.55</f>
        <v>253.69673239436622</v>
      </c>
      <c r="G13" s="6">
        <v>50</v>
      </c>
      <c r="H13" s="13">
        <f>G13*4.74/4.85</f>
        <v>48.865979381443303</v>
      </c>
      <c r="I13" s="13">
        <f t="shared" si="1"/>
        <v>302.56271177580953</v>
      </c>
      <c r="J13" s="13">
        <f t="shared" si="2"/>
        <v>17.16654902462146</v>
      </c>
      <c r="K13" s="15">
        <f t="shared" si="3"/>
        <v>319.72926080043101</v>
      </c>
    </row>
    <row r="14" spans="1:12" ht="16.5" thickTop="1" thickBot="1">
      <c r="A14" s="42">
        <v>1687748</v>
      </c>
      <c r="B14" s="10" t="s">
        <v>9</v>
      </c>
      <c r="C14" s="11">
        <v>5.0000000000000001E-3</v>
      </c>
      <c r="D14" s="28"/>
      <c r="E14" s="11"/>
      <c r="F14" s="11"/>
      <c r="G14" s="11">
        <v>1300</v>
      </c>
      <c r="H14" s="13">
        <f t="shared" si="4"/>
        <v>6.3525773195876294</v>
      </c>
      <c r="I14" s="13">
        <f t="shared" si="1"/>
        <v>6.3525773195876294</v>
      </c>
      <c r="J14" s="13">
        <f t="shared" si="2"/>
        <v>0.36042719656149752</v>
      </c>
      <c r="K14" s="11">
        <f t="shared" si="3"/>
        <v>6.7130045161491267</v>
      </c>
      <c r="L14">
        <v>7</v>
      </c>
    </row>
    <row r="15" spans="1:12" ht="16.5" thickTop="1" thickBot="1">
      <c r="A15" s="43"/>
      <c r="B15" s="1" t="s">
        <v>10</v>
      </c>
      <c r="C15" s="5">
        <f>0.01+0.3+0.04</f>
        <v>0.35</v>
      </c>
      <c r="D15" s="27"/>
      <c r="E15" s="7"/>
      <c r="F15" s="7"/>
      <c r="G15" s="7">
        <v>1300</v>
      </c>
      <c r="H15" s="13">
        <f t="shared" si="4"/>
        <v>444.68041237113403</v>
      </c>
      <c r="I15" s="13">
        <f t="shared" si="1"/>
        <v>444.68041237113403</v>
      </c>
      <c r="J15" s="13">
        <f t="shared" si="2"/>
        <v>25.229903759304822</v>
      </c>
      <c r="K15" s="5">
        <f t="shared" si="3"/>
        <v>469.91031613043884</v>
      </c>
    </row>
    <row r="16" spans="1:12" ht="16.5" thickTop="1" thickBot="1">
      <c r="A16" s="43"/>
      <c r="B16" s="1" t="s">
        <v>6</v>
      </c>
      <c r="C16" s="5">
        <v>0.1</v>
      </c>
      <c r="D16" s="23">
        <v>1</v>
      </c>
      <c r="E16" s="6">
        <v>275.42</v>
      </c>
      <c r="F16" s="6">
        <f>D16*E16*3.27/3.55</f>
        <v>253.69673239436622</v>
      </c>
      <c r="G16" s="6">
        <v>50</v>
      </c>
      <c r="H16" s="13">
        <f>G16*4.74/4.85</f>
        <v>48.865979381443303</v>
      </c>
      <c r="I16" s="13">
        <f t="shared" si="1"/>
        <v>302.56271177580953</v>
      </c>
      <c r="J16" s="13">
        <f t="shared" si="2"/>
        <v>17.16654902462146</v>
      </c>
      <c r="K16" s="15">
        <f t="shared" si="3"/>
        <v>319.72926080043101</v>
      </c>
    </row>
    <row r="17" spans="1:12" ht="16.5" thickTop="1" thickBot="1">
      <c r="A17" s="21">
        <v>1697535</v>
      </c>
      <c r="B17" s="12" t="s">
        <v>7</v>
      </c>
      <c r="C17" s="13">
        <f>0.2+0.02</f>
        <v>0.22</v>
      </c>
      <c r="D17" s="26"/>
      <c r="E17" s="13"/>
      <c r="F17" s="13"/>
      <c r="G17" s="13">
        <v>1300</v>
      </c>
      <c r="H17" s="13">
        <f t="shared" si="4"/>
        <v>279.51340206185569</v>
      </c>
      <c r="I17" s="13">
        <f t="shared" si="1"/>
        <v>279.51340206185569</v>
      </c>
      <c r="J17" s="13">
        <f t="shared" si="2"/>
        <v>15.858796648705889</v>
      </c>
      <c r="K17" s="13">
        <f t="shared" si="3"/>
        <v>295.37219871056158</v>
      </c>
      <c r="L17">
        <v>8</v>
      </c>
    </row>
    <row r="18" spans="1:12" ht="16.5" thickTop="1" thickBot="1">
      <c r="A18" s="47" t="s">
        <v>11</v>
      </c>
      <c r="B18" s="1" t="s">
        <v>9</v>
      </c>
      <c r="C18" s="5">
        <v>0.2</v>
      </c>
      <c r="D18" s="23"/>
      <c r="E18" s="5"/>
      <c r="F18" s="5"/>
      <c r="G18" s="5">
        <v>1300</v>
      </c>
      <c r="H18" s="13">
        <f t="shared" si="4"/>
        <v>254.10309278350519</v>
      </c>
      <c r="I18" s="13">
        <f t="shared" si="1"/>
        <v>254.10309278350519</v>
      </c>
      <c r="J18" s="13">
        <f t="shared" si="2"/>
        <v>14.417087862459901</v>
      </c>
      <c r="K18" s="11">
        <f t="shared" si="3"/>
        <v>268.52018064596507</v>
      </c>
      <c r="L18">
        <v>9</v>
      </c>
    </row>
    <row r="19" spans="1:12" ht="16.5" thickTop="1" thickBot="1">
      <c r="A19" s="48"/>
      <c r="B19" s="1" t="s">
        <v>10</v>
      </c>
      <c r="C19" s="5">
        <f>0.15+0.02</f>
        <v>0.16999999999999998</v>
      </c>
      <c r="D19" s="23"/>
      <c r="E19" s="5"/>
      <c r="F19" s="5"/>
      <c r="G19" s="5">
        <v>1300</v>
      </c>
      <c r="H19" s="13">
        <f t="shared" si="4"/>
        <v>215.98762886597939</v>
      </c>
      <c r="I19" s="13">
        <f t="shared" si="1"/>
        <v>215.98762886597939</v>
      </c>
      <c r="J19" s="13">
        <f t="shared" si="2"/>
        <v>12.254524683090914</v>
      </c>
      <c r="K19" s="5">
        <f t="shared" si="3"/>
        <v>228.24215354907031</v>
      </c>
    </row>
    <row r="20" spans="1:12" ht="16.5" thickTop="1" thickBot="1">
      <c r="A20" s="49"/>
      <c r="B20" s="4" t="s">
        <v>6</v>
      </c>
      <c r="C20" s="6">
        <v>0.1</v>
      </c>
      <c r="D20" s="24">
        <v>1</v>
      </c>
      <c r="E20" s="6">
        <v>275.42</v>
      </c>
      <c r="F20" s="6">
        <f>D20*E20*3.27/3.55</f>
        <v>253.69673239436622</v>
      </c>
      <c r="G20" s="6">
        <v>50</v>
      </c>
      <c r="H20" s="13">
        <f>G20*4.74/4.85</f>
        <v>48.865979381443303</v>
      </c>
      <c r="I20" s="13">
        <f t="shared" si="1"/>
        <v>302.56271177580953</v>
      </c>
      <c r="J20" s="13">
        <f t="shared" si="2"/>
        <v>17.16654902462146</v>
      </c>
      <c r="K20" s="15">
        <f t="shared" si="3"/>
        <v>319.72926080043101</v>
      </c>
    </row>
    <row r="21" spans="1:12" ht="16.5" thickTop="1" thickBot="1">
      <c r="A21" s="21">
        <v>1649640</v>
      </c>
      <c r="B21" s="12" t="s">
        <v>8</v>
      </c>
      <c r="C21" s="13">
        <v>0.4</v>
      </c>
      <c r="D21" s="26"/>
      <c r="E21" s="13"/>
      <c r="F21" s="13"/>
      <c r="G21" s="13">
        <v>1300</v>
      </c>
      <c r="H21" s="13">
        <f t="shared" si="4"/>
        <v>508.20618556701038</v>
      </c>
      <c r="I21" s="13">
        <f t="shared" si="1"/>
        <v>508.20618556701038</v>
      </c>
      <c r="J21" s="13">
        <f t="shared" si="2"/>
        <v>28.834175724919803</v>
      </c>
      <c r="K21" s="13">
        <f t="shared" si="3"/>
        <v>537.04036129193014</v>
      </c>
      <c r="L21">
        <v>10</v>
      </c>
    </row>
    <row r="22" spans="1:12" ht="16.5" thickTop="1" thickBot="1">
      <c r="A22" s="42">
        <v>1557012</v>
      </c>
      <c r="B22" s="2" t="s">
        <v>2</v>
      </c>
      <c r="C22" s="7">
        <f>0.015+0.1</f>
        <v>0.115</v>
      </c>
      <c r="D22" s="27"/>
      <c r="E22" s="7"/>
      <c r="F22" s="7"/>
      <c r="G22" s="7">
        <v>1300</v>
      </c>
      <c r="H22" s="13">
        <f t="shared" si="4"/>
        <v>146.10927835051547</v>
      </c>
      <c r="I22" s="13">
        <f t="shared" si="1"/>
        <v>146.10927835051547</v>
      </c>
      <c r="J22" s="13">
        <f t="shared" si="2"/>
        <v>8.2898255209144409</v>
      </c>
      <c r="K22" s="11">
        <f t="shared" si="3"/>
        <v>154.3991038714299</v>
      </c>
      <c r="L22">
        <v>11</v>
      </c>
    </row>
    <row r="23" spans="1:12" ht="16.5" thickTop="1" thickBot="1">
      <c r="A23" s="43"/>
      <c r="B23" s="1" t="s">
        <v>7</v>
      </c>
      <c r="C23" s="5">
        <f>0.04+0.08</f>
        <v>0.12</v>
      </c>
      <c r="D23" s="23"/>
      <c r="E23" s="5"/>
      <c r="F23" s="5"/>
      <c r="G23" s="5">
        <v>1300</v>
      </c>
      <c r="H23" s="13">
        <f t="shared" si="4"/>
        <v>152.46185567010312</v>
      </c>
      <c r="I23" s="13">
        <f t="shared" si="1"/>
        <v>152.46185567010312</v>
      </c>
      <c r="J23" s="13">
        <f t="shared" si="2"/>
        <v>8.65025271747594</v>
      </c>
      <c r="K23" s="5">
        <f t="shared" si="3"/>
        <v>161.11210838757907</v>
      </c>
    </row>
    <row r="24" spans="1:12" ht="16.5" thickTop="1" thickBot="1">
      <c r="A24" s="43"/>
      <c r="B24" s="4" t="s">
        <v>6</v>
      </c>
      <c r="C24" s="6">
        <v>0.1</v>
      </c>
      <c r="D24" s="24">
        <v>1</v>
      </c>
      <c r="E24" s="6">
        <v>275.42</v>
      </c>
      <c r="F24" s="6">
        <f>D24*E24*3.27/3.55</f>
        <v>253.69673239436622</v>
      </c>
      <c r="G24" s="6">
        <v>50</v>
      </c>
      <c r="H24" s="13">
        <f>G24*4.74/4.85</f>
        <v>48.865979381443303</v>
      </c>
      <c r="I24" s="13">
        <f t="shared" si="1"/>
        <v>302.56271177580953</v>
      </c>
      <c r="J24" s="13">
        <f t="shared" si="2"/>
        <v>17.16654902462146</v>
      </c>
      <c r="K24" s="15">
        <f t="shared" si="3"/>
        <v>319.72926080043101</v>
      </c>
    </row>
    <row r="25" spans="1:12" ht="16.5" thickTop="1" thickBot="1">
      <c r="A25" s="42">
        <v>1631420</v>
      </c>
      <c r="B25" s="2" t="s">
        <v>9</v>
      </c>
      <c r="C25" s="7">
        <v>0.35</v>
      </c>
      <c r="D25" s="27"/>
      <c r="E25" s="7"/>
      <c r="F25" s="7"/>
      <c r="G25" s="7">
        <v>1300</v>
      </c>
      <c r="H25" s="13">
        <f t="shared" si="4"/>
        <v>444.68041237113403</v>
      </c>
      <c r="I25" s="13">
        <f t="shared" si="1"/>
        <v>444.68041237113403</v>
      </c>
      <c r="J25" s="13">
        <f t="shared" si="2"/>
        <v>25.229903759304822</v>
      </c>
      <c r="K25" s="11">
        <f t="shared" si="3"/>
        <v>469.91031613043884</v>
      </c>
      <c r="L25">
        <v>12</v>
      </c>
    </row>
    <row r="26" spans="1:12" ht="16.5" thickTop="1" thickBot="1">
      <c r="A26" s="43"/>
      <c r="B26" s="1" t="s">
        <v>10</v>
      </c>
      <c r="C26" s="5">
        <v>0.1</v>
      </c>
      <c r="D26" s="23"/>
      <c r="E26" s="5"/>
      <c r="F26" s="7"/>
      <c r="G26" s="7">
        <v>1300</v>
      </c>
      <c r="H26" s="13">
        <f t="shared" si="4"/>
        <v>127.05154639175259</v>
      </c>
      <c r="I26" s="13">
        <f t="shared" si="1"/>
        <v>127.05154639175259</v>
      </c>
      <c r="J26" s="13">
        <f t="shared" si="2"/>
        <v>7.2085439312299506</v>
      </c>
      <c r="K26" s="5">
        <f t="shared" si="3"/>
        <v>134.26009032298253</v>
      </c>
    </row>
    <row r="27" spans="1:12" ht="16.5" thickTop="1" thickBot="1">
      <c r="A27" s="44"/>
      <c r="B27" s="4" t="s">
        <v>6</v>
      </c>
      <c r="C27" s="6">
        <v>0.1</v>
      </c>
      <c r="D27" s="24">
        <v>1</v>
      </c>
      <c r="E27" s="6">
        <v>275.42</v>
      </c>
      <c r="F27" s="6">
        <f>D27*E27*3.27/3.55</f>
        <v>253.69673239436622</v>
      </c>
      <c r="G27" s="6">
        <v>50</v>
      </c>
      <c r="H27" s="13">
        <f>G27*4.74/4.85</f>
        <v>48.865979381443303</v>
      </c>
      <c r="I27" s="13">
        <f t="shared" si="1"/>
        <v>302.56271177580953</v>
      </c>
      <c r="J27" s="13">
        <f t="shared" si="2"/>
        <v>17.16654902462146</v>
      </c>
      <c r="K27" s="15">
        <f t="shared" si="3"/>
        <v>319.72926080043101</v>
      </c>
    </row>
    <row r="28" spans="1:12" ht="16.5" thickTop="1" thickBot="1">
      <c r="A28" s="21">
        <v>1674344</v>
      </c>
      <c r="B28" s="12" t="s">
        <v>10</v>
      </c>
      <c r="C28" s="13">
        <f>0.065+0.02</f>
        <v>8.5000000000000006E-2</v>
      </c>
      <c r="D28" s="26"/>
      <c r="E28" s="13"/>
      <c r="F28" s="13"/>
      <c r="G28" s="13">
        <v>1300</v>
      </c>
      <c r="H28" s="13">
        <f t="shared" si="4"/>
        <v>107.99381443298972</v>
      </c>
      <c r="I28" s="13">
        <f t="shared" si="1"/>
        <v>107.99381443298972</v>
      </c>
      <c r="J28" s="13">
        <f t="shared" si="2"/>
        <v>6.1272623415454586</v>
      </c>
      <c r="K28" s="13">
        <f t="shared" si="3"/>
        <v>114.12107677453518</v>
      </c>
      <c r="L28">
        <v>14</v>
      </c>
    </row>
    <row r="29" spans="1:12" ht="25.5" thickTop="1" thickBot="1">
      <c r="A29" s="32" t="s">
        <v>12</v>
      </c>
      <c r="B29" s="12" t="s">
        <v>10</v>
      </c>
      <c r="C29" s="13">
        <v>0.23</v>
      </c>
      <c r="D29" s="26"/>
      <c r="E29" s="13"/>
      <c r="F29" s="13"/>
      <c r="G29" s="13">
        <v>1300</v>
      </c>
      <c r="H29" s="13">
        <f t="shared" si="4"/>
        <v>292.21855670103093</v>
      </c>
      <c r="I29" s="13">
        <f t="shared" si="1"/>
        <v>292.21855670103093</v>
      </c>
      <c r="J29" s="13">
        <f t="shared" si="2"/>
        <v>16.579651041828882</v>
      </c>
      <c r="K29" s="13">
        <f t="shared" si="3"/>
        <v>308.7982077428598</v>
      </c>
      <c r="L29">
        <v>15</v>
      </c>
    </row>
    <row r="30" spans="1:12" ht="16.5" thickTop="1" thickBot="1">
      <c r="A30" s="38">
        <v>1727567</v>
      </c>
      <c r="B30" s="14" t="s">
        <v>3</v>
      </c>
      <c r="C30" s="15">
        <f>0.15+0.02</f>
        <v>0.16999999999999998</v>
      </c>
      <c r="D30" s="30"/>
      <c r="E30" s="15"/>
      <c r="F30" s="15"/>
      <c r="G30" s="13">
        <v>1300</v>
      </c>
      <c r="H30" s="13">
        <f t="shared" si="4"/>
        <v>215.98762886597939</v>
      </c>
      <c r="I30" s="13">
        <f t="shared" si="1"/>
        <v>215.98762886597939</v>
      </c>
      <c r="J30" s="13">
        <f t="shared" si="2"/>
        <v>12.254524683090914</v>
      </c>
      <c r="K30" s="13">
        <f t="shared" si="3"/>
        <v>228.24215354907031</v>
      </c>
      <c r="L30">
        <v>16</v>
      </c>
    </row>
    <row r="31" spans="1:12" ht="16.5" thickTop="1" thickBot="1">
      <c r="A31" s="21">
        <v>1754285</v>
      </c>
      <c r="B31" s="12" t="s">
        <v>3</v>
      </c>
      <c r="C31" s="13">
        <f>0.12+0.02</f>
        <v>0.13999999999999999</v>
      </c>
      <c r="D31" s="26"/>
      <c r="E31" s="13"/>
      <c r="F31" s="13"/>
      <c r="G31" s="13">
        <v>1300</v>
      </c>
      <c r="H31" s="13">
        <f t="shared" si="4"/>
        <v>177.87216494845362</v>
      </c>
      <c r="I31" s="13">
        <f t="shared" si="1"/>
        <v>177.87216494845362</v>
      </c>
      <c r="J31" s="13">
        <f t="shared" si="2"/>
        <v>10.091961503721928</v>
      </c>
      <c r="K31" s="13">
        <f t="shared" si="3"/>
        <v>187.96412645217555</v>
      </c>
      <c r="L31">
        <v>17</v>
      </c>
    </row>
    <row r="32" spans="1:12" ht="72.75" customHeight="1" thickTop="1" thickBot="1">
      <c r="A32" s="40" t="s">
        <v>16</v>
      </c>
      <c r="B32" s="1" t="s">
        <v>13</v>
      </c>
      <c r="C32" s="5"/>
      <c r="D32" s="23">
        <v>1</v>
      </c>
      <c r="E32" s="5"/>
      <c r="F32" s="5"/>
      <c r="G32" s="5">
        <f>1.6*4.915</f>
        <v>7.8640000000000008</v>
      </c>
      <c r="H32" s="13">
        <f>G32*4.74/4.85</f>
        <v>7.685641237113404</v>
      </c>
      <c r="I32" s="13">
        <f t="shared" si="1"/>
        <v>7.685641237113404</v>
      </c>
      <c r="J32" s="13">
        <f t="shared" si="2"/>
        <v>0.43606145750147951</v>
      </c>
      <c r="K32" s="11">
        <f t="shared" si="3"/>
        <v>8.1217026946148838</v>
      </c>
      <c r="L32">
        <v>18</v>
      </c>
    </row>
    <row r="33" spans="1:12" ht="16.5" thickTop="1" thickBot="1">
      <c r="A33" s="41"/>
      <c r="B33" s="4" t="s">
        <v>14</v>
      </c>
      <c r="C33" s="6"/>
      <c r="D33" s="24">
        <v>18</v>
      </c>
      <c r="E33" s="6"/>
      <c r="F33" s="6"/>
      <c r="G33" s="6">
        <f>1.6*2.65</f>
        <v>4.24</v>
      </c>
      <c r="H33" s="13">
        <f t="shared" ref="H33:H39" si="5">G33*4.74/4.85</f>
        <v>4.1438350515463931</v>
      </c>
      <c r="I33" s="13">
        <f t="shared" si="1"/>
        <v>4.1438350515463931</v>
      </c>
      <c r="J33" s="13">
        <f t="shared" si="2"/>
        <v>0.23510943283396149</v>
      </c>
      <c r="K33" s="15">
        <f t="shared" si="3"/>
        <v>4.3789444843803542</v>
      </c>
    </row>
    <row r="34" spans="1:12" ht="17.25" customHeight="1" thickTop="1" thickBot="1">
      <c r="A34" s="40" t="s">
        <v>17</v>
      </c>
      <c r="B34" s="1" t="s">
        <v>13</v>
      </c>
      <c r="C34" s="5"/>
      <c r="D34" s="23">
        <v>1</v>
      </c>
      <c r="E34" s="5"/>
      <c r="F34" s="7"/>
      <c r="G34" s="7">
        <v>7.8640000000000008</v>
      </c>
      <c r="H34" s="13">
        <f t="shared" si="5"/>
        <v>7.685641237113404</v>
      </c>
      <c r="I34" s="13">
        <f t="shared" si="1"/>
        <v>7.685641237113404</v>
      </c>
      <c r="J34" s="13">
        <f t="shared" si="2"/>
        <v>0.43606145750147951</v>
      </c>
      <c r="K34" s="11">
        <f t="shared" si="3"/>
        <v>8.1217026946148838</v>
      </c>
      <c r="L34">
        <v>19</v>
      </c>
    </row>
    <row r="35" spans="1:12" ht="16.5" thickTop="1" thickBot="1">
      <c r="A35" s="41"/>
      <c r="B35" s="4" t="s">
        <v>14</v>
      </c>
      <c r="C35" s="6"/>
      <c r="D35" s="24">
        <v>7</v>
      </c>
      <c r="E35" s="6"/>
      <c r="F35" s="6"/>
      <c r="G35" s="6">
        <f>1.6*2.65</f>
        <v>4.24</v>
      </c>
      <c r="H35" s="13">
        <f t="shared" si="5"/>
        <v>4.1438350515463931</v>
      </c>
      <c r="I35" s="13">
        <f t="shared" si="1"/>
        <v>4.1438350515463931</v>
      </c>
      <c r="J35" s="13">
        <f t="shared" si="2"/>
        <v>0.23510943283396149</v>
      </c>
      <c r="K35" s="15">
        <f t="shared" si="3"/>
        <v>4.3789444843803542</v>
      </c>
    </row>
    <row r="36" spans="1:12" ht="17.25" customHeight="1" thickTop="1" thickBot="1">
      <c r="A36" s="40" t="s">
        <v>18</v>
      </c>
      <c r="B36" s="1" t="s">
        <v>13</v>
      </c>
      <c r="C36" s="5"/>
      <c r="D36" s="23">
        <v>1</v>
      </c>
      <c r="E36" s="5"/>
      <c r="F36" s="5"/>
      <c r="G36" s="5">
        <v>7.8640000000000008</v>
      </c>
      <c r="H36" s="13">
        <f t="shared" si="5"/>
        <v>7.685641237113404</v>
      </c>
      <c r="I36" s="13">
        <f t="shared" si="1"/>
        <v>7.685641237113404</v>
      </c>
      <c r="J36" s="13">
        <f t="shared" si="2"/>
        <v>0.43606145750147951</v>
      </c>
      <c r="K36" s="11">
        <f t="shared" si="3"/>
        <v>8.1217026946148838</v>
      </c>
      <c r="L36">
        <v>20</v>
      </c>
    </row>
    <row r="37" spans="1:12" ht="16.5" thickTop="1" thickBot="1">
      <c r="A37" s="41"/>
      <c r="B37" s="4" t="s">
        <v>14</v>
      </c>
      <c r="C37" s="6"/>
      <c r="D37" s="24">
        <v>3</v>
      </c>
      <c r="E37" s="6"/>
      <c r="F37" s="6"/>
      <c r="G37" s="6">
        <f>1.6*2.65</f>
        <v>4.24</v>
      </c>
      <c r="H37" s="13">
        <f t="shared" si="5"/>
        <v>4.1438350515463931</v>
      </c>
      <c r="I37" s="13">
        <f t="shared" si="1"/>
        <v>4.1438350515463931</v>
      </c>
      <c r="J37" s="13">
        <f t="shared" si="2"/>
        <v>0.23510943283396149</v>
      </c>
      <c r="K37" s="15">
        <f t="shared" si="3"/>
        <v>4.3789444843803542</v>
      </c>
    </row>
    <row r="38" spans="1:12" ht="72.75" customHeight="1" thickTop="1" thickBot="1">
      <c r="A38" s="40" t="s">
        <v>19</v>
      </c>
      <c r="B38" s="18" t="s">
        <v>13</v>
      </c>
      <c r="C38" s="19"/>
      <c r="D38" s="23">
        <v>1</v>
      </c>
      <c r="E38" s="5"/>
      <c r="F38" s="5"/>
      <c r="G38" s="5">
        <v>7.8640000000000008</v>
      </c>
      <c r="H38" s="13">
        <f t="shared" si="5"/>
        <v>7.685641237113404</v>
      </c>
      <c r="I38" s="13">
        <f t="shared" si="1"/>
        <v>7.685641237113404</v>
      </c>
      <c r="J38" s="13">
        <f t="shared" si="2"/>
        <v>0.43606145750147951</v>
      </c>
      <c r="K38" s="11">
        <f t="shared" si="3"/>
        <v>8.1217026946148838</v>
      </c>
      <c r="L38">
        <v>21</v>
      </c>
    </row>
    <row r="39" spans="1:12" ht="47.25" customHeight="1" thickTop="1" thickBot="1">
      <c r="A39" s="41"/>
      <c r="B39" s="17" t="s">
        <v>14</v>
      </c>
      <c r="C39" s="20"/>
      <c r="D39" s="24">
        <v>20</v>
      </c>
      <c r="E39" s="6"/>
      <c r="F39" s="6"/>
      <c r="G39" s="6">
        <f>1.6*2.65</f>
        <v>4.24</v>
      </c>
      <c r="H39" s="13">
        <f t="shared" si="5"/>
        <v>4.1438350515463931</v>
      </c>
      <c r="I39" s="13">
        <f t="shared" si="1"/>
        <v>4.1438350515463931</v>
      </c>
      <c r="J39" s="13">
        <f t="shared" si="2"/>
        <v>0.23510943283396149</v>
      </c>
      <c r="K39" s="15">
        <f t="shared" si="3"/>
        <v>4.3789444843803542</v>
      </c>
    </row>
    <row r="40" spans="1:12" ht="31.5" thickTop="1" thickBot="1">
      <c r="A40" s="38">
        <v>1287522</v>
      </c>
      <c r="B40" s="16" t="s">
        <v>20</v>
      </c>
      <c r="C40" s="6"/>
      <c r="D40" s="24">
        <v>1</v>
      </c>
      <c r="E40" s="6">
        <v>70</v>
      </c>
      <c r="F40" s="6">
        <f t="shared" ref="F40:F42" si="6">D40*E40*3.27/3.55</f>
        <v>64.478873239436624</v>
      </c>
      <c r="G40" s="13">
        <f t="shared" ref="G40:G42" si="7">ROUND(E40*0.6,3)</f>
        <v>42</v>
      </c>
      <c r="H40" s="13">
        <f t="shared" ref="H40:H42" si="8">G40*4.74/4.85</f>
        <v>41.047422680412375</v>
      </c>
      <c r="I40" s="13">
        <f t="shared" si="1"/>
        <v>105.52629591984899</v>
      </c>
      <c r="J40" s="13">
        <f>I40*0.06*3.13/3.31</f>
        <v>5.9872623485642418</v>
      </c>
      <c r="K40" s="13">
        <f t="shared" si="3"/>
        <v>111.51355826841323</v>
      </c>
      <c r="L40">
        <v>22</v>
      </c>
    </row>
    <row r="41" spans="1:12" ht="31.5" thickTop="1" thickBot="1">
      <c r="A41" s="38">
        <v>1415299</v>
      </c>
      <c r="B41" s="16" t="s">
        <v>20</v>
      </c>
      <c r="C41" s="6"/>
      <c r="D41" s="24">
        <v>1</v>
      </c>
      <c r="E41" s="6">
        <v>70</v>
      </c>
      <c r="F41" s="6">
        <f t="shared" si="6"/>
        <v>64.478873239436624</v>
      </c>
      <c r="G41" s="13">
        <f t="shared" si="7"/>
        <v>42</v>
      </c>
      <c r="H41" s="13">
        <f t="shared" si="8"/>
        <v>41.047422680412375</v>
      </c>
      <c r="I41" s="13">
        <f t="shared" si="1"/>
        <v>105.52629591984899</v>
      </c>
      <c r="J41" s="13">
        <f t="shared" si="2"/>
        <v>5.9872623485642418</v>
      </c>
      <c r="K41" s="13">
        <f>I41+J41</f>
        <v>111.51355826841323</v>
      </c>
      <c r="L41">
        <v>23</v>
      </c>
    </row>
    <row r="42" spans="1:12" ht="31.5" thickTop="1" thickBot="1">
      <c r="A42" s="21">
        <v>1415413</v>
      </c>
      <c r="B42" s="34" t="s">
        <v>20</v>
      </c>
      <c r="C42" s="13"/>
      <c r="D42" s="26">
        <v>1</v>
      </c>
      <c r="E42" s="6">
        <v>70</v>
      </c>
      <c r="F42" s="6">
        <f t="shared" si="6"/>
        <v>64.478873239436624</v>
      </c>
      <c r="G42" s="13">
        <f t="shared" si="7"/>
        <v>42</v>
      </c>
      <c r="H42" s="13">
        <f t="shared" si="8"/>
        <v>41.047422680412375</v>
      </c>
      <c r="I42" s="13">
        <f t="shared" si="1"/>
        <v>105.52629591984899</v>
      </c>
      <c r="J42" s="13">
        <f t="shared" si="2"/>
        <v>5.9872623485642418</v>
      </c>
      <c r="K42" s="13">
        <f t="shared" si="3"/>
        <v>111.51355826841323</v>
      </c>
      <c r="L42" s="35">
        <v>24</v>
      </c>
    </row>
    <row r="43" spans="1:12" ht="15.75" thickTop="1">
      <c r="A43" s="33" t="s">
        <v>24</v>
      </c>
      <c r="E43" s="8">
        <f t="shared" ref="E43:J43" si="9">SUM(E4:E42)</f>
        <v>2171.84</v>
      </c>
      <c r="F43" s="8">
        <f t="shared" si="9"/>
        <v>2000.5399436619721</v>
      </c>
      <c r="H43" s="8">
        <f t="shared" si="9"/>
        <v>6839.6890391752586</v>
      </c>
      <c r="I43" s="8">
        <f t="shared" si="9"/>
        <v>8840.2289828372341</v>
      </c>
      <c r="J43" s="8">
        <f t="shared" si="9"/>
        <v>501.56948730417866</v>
      </c>
      <c r="K43" s="8">
        <f>SUM(K4:K42)</f>
        <v>9341.7984701414061</v>
      </c>
    </row>
    <row r="44" spans="1:12" ht="15.75">
      <c r="K44" s="36"/>
    </row>
    <row r="46" spans="1:12" ht="15.75">
      <c r="K46" s="36"/>
    </row>
    <row r="49" spans="9:9">
      <c r="I49" s="37"/>
    </row>
  </sheetData>
  <autoFilter ref="A3:L43">
    <filterColumn colId="3"/>
    <filterColumn colId="4"/>
    <filterColumn colId="5"/>
    <filterColumn colId="6"/>
    <filterColumn colId="7"/>
  </autoFilter>
  <mergeCells count="13">
    <mergeCell ref="A14:A16"/>
    <mergeCell ref="A1:K1"/>
    <mergeCell ref="A2:K2"/>
    <mergeCell ref="A7:A8"/>
    <mergeCell ref="A9:A10"/>
    <mergeCell ref="A11:A13"/>
    <mergeCell ref="A38:A39"/>
    <mergeCell ref="A18:A20"/>
    <mergeCell ref="A22:A24"/>
    <mergeCell ref="A25:A27"/>
    <mergeCell ref="A32:A33"/>
    <mergeCell ref="A34:A35"/>
    <mergeCell ref="A36:A37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2011</vt:lpstr>
      <vt:lpstr>2010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2012-02-16T14:48:42Z</dcterms:modified>
</cp:coreProperties>
</file>